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4740" yWindow="-105" windowWidth="15285" windowHeight="11760"/>
  </bookViews>
  <sheets>
    <sheet name="1ММ " sheetId="8" r:id="rId1"/>
  </sheets>
  <definedNames>
    <definedName name="_xlnm._FilterDatabase" localSheetId="0" hidden="1">'1ММ '!$A$16:$M$266</definedName>
    <definedName name="_xlnm.Print_Titles" localSheetId="0">'1ММ '!$16:$16</definedName>
    <definedName name="_xlnm.Print_Area" localSheetId="0">'1ММ '!$A$1:$J$278</definedName>
  </definedNames>
  <calcPr calcId="144525"/>
</workbook>
</file>

<file path=xl/calcChain.xml><?xml version="1.0" encoding="utf-8"?>
<calcChain xmlns="http://schemas.openxmlformats.org/spreadsheetml/2006/main">
  <c r="H44" i="8" l="1"/>
  <c r="K67" i="8" l="1"/>
  <c r="K169" i="8"/>
  <c r="K70" i="8"/>
  <c r="K69" i="8"/>
  <c r="K68" i="8"/>
  <c r="K75" i="8"/>
  <c r="K73" i="8"/>
  <c r="K72" i="8"/>
  <c r="K66" i="8"/>
  <c r="K64" i="8"/>
  <c r="K62" i="8" s="1"/>
  <c r="K63" i="8"/>
  <c r="K61" i="8"/>
  <c r="K60" i="8"/>
  <c r="K59" i="8"/>
  <c r="K58" i="8"/>
  <c r="K57" i="8"/>
  <c r="K56" i="8"/>
  <c r="K55" i="8"/>
  <c r="K54" i="8"/>
  <c r="K53" i="8"/>
  <c r="K52" i="8"/>
  <c r="K50" i="8"/>
  <c r="K49" i="8"/>
  <c r="K45" i="8"/>
  <c r="K44" i="8" s="1"/>
  <c r="K47" i="8"/>
  <c r="K43" i="8"/>
  <c r="K41" i="8"/>
  <c r="K39" i="8"/>
  <c r="K37" i="8"/>
  <c r="K35" i="8"/>
  <c r="K34" i="8"/>
  <c r="K32" i="8"/>
  <c r="K31" i="8"/>
  <c r="K29" i="8"/>
  <c r="K28" i="8"/>
  <c r="K26" i="8"/>
  <c r="K24" i="8"/>
  <c r="K23" i="8"/>
  <c r="K22" i="8"/>
  <c r="K241" i="8"/>
  <c r="K185" i="8"/>
  <c r="K254" i="8"/>
  <c r="K191" i="8"/>
  <c r="K237" i="8"/>
  <c r="K235" i="8"/>
  <c r="K249" i="8"/>
  <c r="K255" i="8"/>
  <c r="K256" i="8"/>
  <c r="L234" i="8"/>
  <c r="L141" i="8"/>
  <c r="L139" i="8"/>
  <c r="L58" i="8"/>
  <c r="M190" i="8"/>
  <c r="L190" i="8" l="1"/>
  <c r="I254" i="8"/>
  <c r="J254" i="8"/>
  <c r="M258" i="8"/>
  <c r="I67" i="8"/>
  <c r="J67" i="8"/>
  <c r="H67" i="8"/>
  <c r="M257" i="8"/>
  <c r="J69" i="8"/>
  <c r="I69" i="8"/>
  <c r="H69" i="8"/>
  <c r="I44" i="8"/>
  <c r="J44" i="8"/>
  <c r="H254" i="8"/>
  <c r="I62" i="8" l="1"/>
  <c r="J62" i="8"/>
  <c r="H62" i="8"/>
  <c r="H185" i="8" l="1"/>
  <c r="J109" i="8" l="1"/>
  <c r="J138" i="8"/>
  <c r="K175" i="8"/>
  <c r="K176" i="8"/>
  <c r="H281" i="8"/>
  <c r="K253" i="8"/>
  <c r="K101" i="8"/>
  <c r="K102" i="8"/>
  <c r="K110" i="8"/>
  <c r="K111" i="8"/>
  <c r="K186" i="8"/>
  <c r="K200" i="8"/>
  <c r="K205" i="8"/>
  <c r="K211" i="8"/>
  <c r="K252" i="8"/>
  <c r="K251" i="8" s="1"/>
  <c r="J229" i="8"/>
  <c r="J218" i="8"/>
  <c r="J206" i="8"/>
  <c r="J201" i="8"/>
  <c r="J191" i="8"/>
  <c r="J187" i="8"/>
  <c r="J185" i="8"/>
  <c r="J182" i="8"/>
  <c r="J179" i="8"/>
  <c r="J177" i="8"/>
  <c r="J171" i="8"/>
  <c r="J166" i="8"/>
  <c r="J163" i="8"/>
  <c r="J161" i="8"/>
  <c r="J159" i="8"/>
  <c r="J156" i="8"/>
  <c r="J152" i="8"/>
  <c r="J149" i="8"/>
  <c r="J146" i="8"/>
  <c r="J143" i="8"/>
  <c r="J135" i="8"/>
  <c r="J132" i="8"/>
  <c r="J129" i="8"/>
  <c r="J126" i="8"/>
  <c r="J123" i="8"/>
  <c r="J120" i="8"/>
  <c r="J117" i="8"/>
  <c r="J114" i="8"/>
  <c r="J106" i="8"/>
  <c r="J92" i="8"/>
  <c r="J90" i="8"/>
  <c r="J88" i="8"/>
  <c r="J76" i="8"/>
  <c r="J71" i="8"/>
  <c r="J51" i="8"/>
  <c r="J48" i="8"/>
  <c r="J46" i="8"/>
  <c r="J42" i="8"/>
  <c r="J40" i="8"/>
  <c r="J38" i="8"/>
  <c r="J36" i="8"/>
  <c r="J33" i="8"/>
  <c r="J30" i="8"/>
  <c r="J27" i="8"/>
  <c r="J25" i="8"/>
  <c r="J20" i="8"/>
  <c r="J18" i="8"/>
  <c r="J100" i="8"/>
  <c r="J198" i="8"/>
  <c r="J251" i="8"/>
  <c r="K250" i="8"/>
  <c r="K246" i="8"/>
  <c r="K247" i="8"/>
  <c r="K248" i="8"/>
  <c r="K242" i="8"/>
  <c r="K243" i="8"/>
  <c r="K244" i="8"/>
  <c r="K240" i="8"/>
  <c r="K239" i="8" s="1"/>
  <c r="K238" i="8"/>
  <c r="K236" i="8"/>
  <c r="K230" i="8"/>
  <c r="K231" i="8"/>
  <c r="K232" i="8"/>
  <c r="K233" i="8"/>
  <c r="K234" i="8"/>
  <c r="K219" i="8"/>
  <c r="K220" i="8"/>
  <c r="K221" i="8"/>
  <c r="K222" i="8"/>
  <c r="K223" i="8"/>
  <c r="K224" i="8"/>
  <c r="K225" i="8"/>
  <c r="K226" i="8"/>
  <c r="K227" i="8"/>
  <c r="K228" i="8"/>
  <c r="K207" i="8"/>
  <c r="K208" i="8"/>
  <c r="K209" i="8"/>
  <c r="K210" i="8"/>
  <c r="K212" i="8"/>
  <c r="K213" i="8"/>
  <c r="K214" i="8"/>
  <c r="K215" i="8"/>
  <c r="K216" i="8"/>
  <c r="K217" i="8"/>
  <c r="K202" i="8"/>
  <c r="K203" i="8"/>
  <c r="K204" i="8"/>
  <c r="K199" i="8"/>
  <c r="K197" i="8"/>
  <c r="K195" i="8"/>
  <c r="K194" i="8" s="1"/>
  <c r="K192" i="8"/>
  <c r="K193" i="8"/>
  <c r="K188" i="8"/>
  <c r="K189" i="8"/>
  <c r="K190" i="8"/>
  <c r="K183" i="8"/>
  <c r="K184" i="8"/>
  <c r="K180" i="8"/>
  <c r="K181" i="8"/>
  <c r="K178" i="8"/>
  <c r="K172" i="8"/>
  <c r="K173" i="8"/>
  <c r="K174" i="8"/>
  <c r="K167" i="8"/>
  <c r="K168" i="8"/>
  <c r="K170" i="8"/>
  <c r="K164" i="8"/>
  <c r="K165" i="8"/>
  <c r="K162" i="8"/>
  <c r="K161" i="8" s="1"/>
  <c r="K160" i="8"/>
  <c r="K159" i="8" s="1"/>
  <c r="K157" i="8"/>
  <c r="K158" i="8"/>
  <c r="K153" i="8"/>
  <c r="K154" i="8"/>
  <c r="K155" i="8"/>
  <c r="K150" i="8"/>
  <c r="K151" i="8"/>
  <c r="K147" i="8"/>
  <c r="K148" i="8"/>
  <c r="K144" i="8"/>
  <c r="K145" i="8"/>
  <c r="K139" i="8"/>
  <c r="K140" i="8"/>
  <c r="K141" i="8"/>
  <c r="K136" i="8"/>
  <c r="K137" i="8"/>
  <c r="K133" i="8"/>
  <c r="K134" i="8"/>
  <c r="K130" i="8"/>
  <c r="K131" i="8"/>
  <c r="K127" i="8"/>
  <c r="K128" i="8"/>
  <c r="K124" i="8"/>
  <c r="K125" i="8"/>
  <c r="K121" i="8"/>
  <c r="K122" i="8"/>
  <c r="K118" i="8"/>
  <c r="K119" i="8"/>
  <c r="K115" i="8"/>
  <c r="K116" i="8"/>
  <c r="K112" i="8"/>
  <c r="K113" i="8"/>
  <c r="K107" i="8"/>
  <c r="K108" i="8"/>
  <c r="K104" i="8"/>
  <c r="K105" i="8"/>
  <c r="K99" i="8"/>
  <c r="K98" i="8" s="1"/>
  <c r="K96" i="8"/>
  <c r="K97" i="8"/>
  <c r="K93" i="8"/>
  <c r="K94" i="8"/>
  <c r="K91" i="8"/>
  <c r="K90" i="8" s="1"/>
  <c r="K89" i="8"/>
  <c r="K88" i="8" s="1"/>
  <c r="K77" i="8"/>
  <c r="K78" i="8"/>
  <c r="K79" i="8"/>
  <c r="K80" i="8"/>
  <c r="K81" i="8"/>
  <c r="K82" i="8"/>
  <c r="K83" i="8"/>
  <c r="K84" i="8"/>
  <c r="K85" i="8"/>
  <c r="K86" i="8"/>
  <c r="K87" i="8"/>
  <c r="K65" i="8"/>
  <c r="K46" i="8"/>
  <c r="K42" i="8"/>
  <c r="K40" i="8"/>
  <c r="K38" i="8"/>
  <c r="K36" i="8"/>
  <c r="K25" i="8"/>
  <c r="K21" i="8"/>
  <c r="K19" i="8"/>
  <c r="K18" i="8" s="1"/>
  <c r="I18" i="8"/>
  <c r="I20" i="8"/>
  <c r="I25" i="8"/>
  <c r="I27" i="8"/>
  <c r="I30" i="8"/>
  <c r="I33" i="8"/>
  <c r="I36" i="8"/>
  <c r="I38" i="8"/>
  <c r="I40" i="8"/>
  <c r="I42" i="8"/>
  <c r="I46" i="8"/>
  <c r="I48" i="8"/>
  <c r="I51" i="8"/>
  <c r="I65" i="8"/>
  <c r="I71" i="8"/>
  <c r="I74" i="8"/>
  <c r="I76" i="8"/>
  <c r="I88" i="8"/>
  <c r="I90" i="8"/>
  <c r="I92" i="8"/>
  <c r="I95" i="8"/>
  <c r="I98" i="8"/>
  <c r="I103" i="8"/>
  <c r="I106" i="8"/>
  <c r="I109" i="8"/>
  <c r="I257" i="8" s="1"/>
  <c r="I114" i="8"/>
  <c r="I117" i="8"/>
  <c r="I120" i="8"/>
  <c r="I123" i="8"/>
  <c r="I126" i="8"/>
  <c r="I129" i="8"/>
  <c r="I132" i="8"/>
  <c r="I135" i="8"/>
  <c r="I138" i="8"/>
  <c r="I143" i="8"/>
  <c r="I146" i="8"/>
  <c r="I149" i="8"/>
  <c r="I152" i="8"/>
  <c r="I156" i="8"/>
  <c r="I159" i="8"/>
  <c r="I161" i="8"/>
  <c r="I163" i="8"/>
  <c r="I166" i="8"/>
  <c r="I171" i="8"/>
  <c r="I177" i="8"/>
  <c r="I179" i="8"/>
  <c r="I182" i="8"/>
  <c r="I187" i="8"/>
  <c r="I191" i="8"/>
  <c r="I194" i="8"/>
  <c r="I196" i="8"/>
  <c r="I198" i="8"/>
  <c r="I201" i="8"/>
  <c r="I206" i="8"/>
  <c r="I218" i="8"/>
  <c r="I229" i="8"/>
  <c r="I235" i="8"/>
  <c r="I237" i="8"/>
  <c r="I239" i="8"/>
  <c r="I241" i="8"/>
  <c r="I245" i="8"/>
  <c r="I249" i="8"/>
  <c r="J65" i="8"/>
  <c r="J74" i="8"/>
  <c r="J95" i="8"/>
  <c r="J98" i="8"/>
  <c r="J103" i="8"/>
  <c r="J194" i="8"/>
  <c r="J196" i="8"/>
  <c r="J235" i="8"/>
  <c r="J237" i="8"/>
  <c r="J239" i="8"/>
  <c r="J241" i="8"/>
  <c r="J249" i="8"/>
  <c r="H18" i="8"/>
  <c r="H20" i="8"/>
  <c r="H25" i="8"/>
  <c r="H27" i="8"/>
  <c r="H30" i="8"/>
  <c r="H33" i="8"/>
  <c r="H36" i="8"/>
  <c r="H38" i="8"/>
  <c r="H40" i="8"/>
  <c r="H42" i="8"/>
  <c r="H46" i="8"/>
  <c r="H48" i="8"/>
  <c r="H51" i="8"/>
  <c r="H65" i="8"/>
  <c r="H74" i="8"/>
  <c r="H76" i="8"/>
  <c r="H88" i="8"/>
  <c r="H90" i="8"/>
  <c r="H92" i="8"/>
  <c r="H95" i="8"/>
  <c r="H98" i="8"/>
  <c r="H109" i="8"/>
  <c r="H126" i="8"/>
  <c r="H132" i="8"/>
  <c r="H135" i="8"/>
  <c r="H138" i="8"/>
  <c r="H149" i="8"/>
  <c r="H152" i="8"/>
  <c r="H163" i="8"/>
  <c r="H196" i="8"/>
  <c r="H198" i="8"/>
  <c r="H206" i="8"/>
  <c r="H218" i="8"/>
  <c r="H229" i="8"/>
  <c r="H235" i="8"/>
  <c r="H237" i="8"/>
  <c r="H239" i="8"/>
  <c r="H241" i="8"/>
  <c r="H245" i="8"/>
  <c r="H249" i="8"/>
  <c r="H166" i="8"/>
  <c r="H257" i="8" s="1"/>
  <c r="J245" i="8"/>
  <c r="H171" i="8"/>
  <c r="H187" i="8"/>
  <c r="H71" i="8"/>
  <c r="H103" i="8"/>
  <c r="H106" i="8"/>
  <c r="H114" i="8"/>
  <c r="H117" i="8"/>
  <c r="H120" i="8"/>
  <c r="H123" i="8"/>
  <c r="H129" i="8"/>
  <c r="H143" i="8"/>
  <c r="H146" i="8"/>
  <c r="H156" i="8"/>
  <c r="H159" i="8"/>
  <c r="H161" i="8"/>
  <c r="H177" i="8"/>
  <c r="H179" i="8"/>
  <c r="H182" i="8"/>
  <c r="H191" i="8"/>
  <c r="H194" i="8"/>
  <c r="H201" i="8"/>
  <c r="H251" i="8"/>
  <c r="H100" i="8"/>
  <c r="I100" i="8"/>
  <c r="I251" i="8"/>
  <c r="I185" i="8"/>
  <c r="K229" i="8" l="1"/>
  <c r="K187" i="8"/>
  <c r="J257" i="8"/>
  <c r="M259" i="8"/>
  <c r="A290" i="8"/>
  <c r="K48" i="8"/>
  <c r="K142" i="8"/>
  <c r="K30" i="8"/>
  <c r="K95" i="8"/>
  <c r="K106" i="8"/>
  <c r="K120" i="8"/>
  <c r="K179" i="8"/>
  <c r="K196" i="8"/>
  <c r="K152" i="8"/>
  <c r="K27" i="8"/>
  <c r="K33" i="8"/>
  <c r="K129" i="8"/>
  <c r="K92" i="8"/>
  <c r="K166" i="8"/>
  <c r="K182" i="8"/>
  <c r="K109" i="8"/>
  <c r="K74" i="8"/>
  <c r="K149" i="8"/>
  <c r="K135" i="8"/>
  <c r="K51" i="8"/>
  <c r="K71" i="8"/>
  <c r="K198" i="8"/>
  <c r="K218" i="8"/>
  <c r="K76" i="8"/>
  <c r="K114" i="8"/>
  <c r="K123" i="8"/>
  <c r="K132" i="8"/>
  <c r="K146" i="8"/>
  <c r="K163" i="8"/>
  <c r="K206" i="8"/>
  <c r="K100" i="8"/>
  <c r="K143" i="8"/>
  <c r="K156" i="8"/>
  <c r="K177" i="8"/>
  <c r="K245" i="8"/>
  <c r="K103" i="8"/>
  <c r="K126" i="8"/>
  <c r="K171" i="8"/>
  <c r="K20" i="8"/>
  <c r="K117" i="8"/>
  <c r="K201" i="8"/>
  <c r="M260" i="8" l="1"/>
  <c r="G263" i="8"/>
  <c r="D263" i="8"/>
  <c r="K138" i="8"/>
  <c r="K257" i="8" s="1"/>
  <c r="M261" i="8" l="1"/>
  <c r="H263" i="8"/>
</calcChain>
</file>

<file path=xl/sharedStrings.xml><?xml version="1.0" encoding="utf-8"?>
<sst xmlns="http://schemas.openxmlformats.org/spreadsheetml/2006/main" count="1264" uniqueCount="268">
  <si>
    <r>
      <t>223</t>
    </r>
    <r>
      <rPr>
        <sz val="10"/>
        <rFont val="Arial Cyr"/>
        <charset val="204"/>
      </rPr>
      <t>P</t>
    </r>
    <r>
      <rPr>
        <sz val="10"/>
        <rFont val="Arial Cyr"/>
      </rPr>
      <t>155730</t>
    </r>
  </si>
  <si>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</si>
  <si>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</si>
  <si>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</si>
  <si>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</si>
  <si>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</si>
  <si>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</si>
  <si>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</si>
  <si>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</si>
  <si>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</si>
  <si>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</si>
  <si>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</si>
  <si>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</si>
  <si>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</si>
  <si>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</si>
  <si>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</si>
  <si>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</si>
  <si>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Наименование</t>
  </si>
  <si>
    <t>Мин</t>
  </si>
  <si>
    <t>РЗ</t>
  </si>
  <si>
    <t>ЦСР</t>
  </si>
  <si>
    <t>ВР</t>
  </si>
  <si>
    <t>Доп. кл.</t>
  </si>
  <si>
    <t>Рег. Класс</t>
  </si>
  <si>
    <t>Профинансировано</t>
  </si>
  <si>
    <t>Кассовый расход</t>
  </si>
  <si>
    <t>Остаток</t>
  </si>
  <si>
    <t>Развитие предпринимательской инициативы граждан</t>
  </si>
  <si>
    <t>0401</t>
  </si>
  <si>
    <t>148</t>
  </si>
  <si>
    <t>000</t>
  </si>
  <si>
    <t>Прочая закупка товаров, работ и услуг</t>
  </si>
  <si>
    <t>244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</si>
  <si>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</si>
  <si>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0311</t>
  </si>
  <si>
    <t>47000R0860</t>
  </si>
  <si>
    <t>Респуб.бюджет</t>
  </si>
  <si>
    <t>Федеральные средства</t>
  </si>
  <si>
    <t>Пособия и компенсации гражданам и иные социальные выплаты, кроме публичных нормативных обязательств</t>
  </si>
  <si>
    <t>321</t>
  </si>
  <si>
    <t>Организация работы по взаимодействию с работодателями, проведение ярмарок вакансий и учебных рабочих мест</t>
  </si>
  <si>
    <t>2310181011</t>
  </si>
  <si>
    <t>Оказание государственной услуги по организации временного трудоустройства безработных граждан, испытывающих трудности в поиске работы</t>
  </si>
  <si>
    <t>2310181013</t>
  </si>
  <si>
    <t>Организация временного трудоустройства безработных граждан в возрасте от 18 до 20 лет, имеющих среднее профессиональное образование и ищущих работу впервые</t>
  </si>
  <si>
    <t>2310181015</t>
  </si>
  <si>
    <t>2310181016</t>
  </si>
  <si>
    <t>Оказание содействия в трудоустройстве незанятых инвалидов на оборудованные (оснащенные) для них рабочие места</t>
  </si>
  <si>
    <t>2310181017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</si>
  <si>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</si>
  <si>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</si>
  <si>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Субсидирование части затрат на компенсацию расходов по оплате труда инвалидов занятых на предприятиях образованных общественными организациями инвалидов</t>
  </si>
  <si>
    <t>2310181019</t>
  </si>
  <si>
    <t>Субсидии бюджетным учреждениям на иные цели</t>
  </si>
  <si>
    <t>612</t>
  </si>
  <si>
    <t>Организация профессионального обучения и дополнительного профессионального образования безработных граждан</t>
  </si>
  <si>
    <t>2310281022</t>
  </si>
  <si>
    <t>Регулирование внутренней миграции</t>
  </si>
  <si>
    <t>2310381031</t>
  </si>
  <si>
    <t>Пособия, компенсации и иные социальные выплаты гражданам, кроме публичных нормативных обязательств</t>
  </si>
  <si>
    <t>Расходы на обеспечение деятельности (оказание услуг) государственных учреждений</t>
  </si>
  <si>
    <t>2310800590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</si>
  <si>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</si>
  <si>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</si>
  <si>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</si>
  <si>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</si>
  <si>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</si>
  <si>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</si>
  <si>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</si>
  <si>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</si>
  <si>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</si>
  <si>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</si>
  <si>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</si>
  <si>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</si>
  <si>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</si>
  <si>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Стипендии</t>
  </si>
  <si>
    <t>Содействие трудоустройству незанятых инвалидов молодого возраста на оборудованные (оснащенные) для них рабочие места</t>
  </si>
  <si>
    <t>2330181310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</si>
  <si>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</si>
  <si>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1001</t>
  </si>
  <si>
    <t>2210728960</t>
  </si>
  <si>
    <t>313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</si>
  <si>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</si>
  <si>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</si>
  <si>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Межбюджетные трансферты бюджету Пенсионного фонда Российской Федерации</t>
  </si>
  <si>
    <t>570</t>
  </si>
  <si>
    <t>19-381</t>
  </si>
  <si>
    <t>1002</t>
  </si>
  <si>
    <t>2220300590</t>
  </si>
  <si>
    <t>Иные выплаты персоналу учреждений, за исключением фонда оплаты труда</t>
  </si>
  <si>
    <t>Обеспечение жильем отдельных категорий граждан, установленных федеральным законом "О ветеранах"</t>
  </si>
  <si>
    <t>1003</t>
  </si>
  <si>
    <t>0511351350</t>
  </si>
  <si>
    <t>Субсидии гражданам на приобретение жилья</t>
  </si>
  <si>
    <t>322</t>
  </si>
  <si>
    <t>Обеспечение жильем отдельных категорий граждан, установленных федеральным законом "О социальной защите инвалидов в Российской Федерации"</t>
  </si>
  <si>
    <t>0511351760</t>
  </si>
  <si>
    <t>Доплата к субсидии на обеспечение жильем ВБД</t>
  </si>
  <si>
    <t>1620115300</t>
  </si>
  <si>
    <t>Социальна поддержка Героев Советского Союза, Героев Российской Федерации и полных кавалеров ордена Славы</t>
  </si>
  <si>
    <t xml:space="preserve">Дополнительные меры по улучшению материального обеспечения участников Великой Отечественной войны 1941-1945 годов и бывших несовершеннолетних узников концлагерей, гетто и других мест принудительного содержания, созданных фашистами и их союзниками в </t>
  </si>
  <si>
    <t>2210471140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</si>
  <si>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</si>
  <si>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2210471180</t>
  </si>
  <si>
    <t>Оплата жилищно-коммунальных услуг отдельным категориям граждан</t>
  </si>
  <si>
    <t>2210852500</t>
  </si>
  <si>
    <t>Ежемесячная денежная выплата ветеранам труда</t>
  </si>
  <si>
    <t>2210872003</t>
  </si>
  <si>
    <t>Ежемесячная денежная выплата реабилитированным лицам и лицам, признанным пострадавшими от политических репрессий</t>
  </si>
  <si>
    <t>2210872004</t>
  </si>
  <si>
    <t>Ежемесячная денежная выплата труженикам тыла</t>
  </si>
  <si>
    <t>2210872005</t>
  </si>
  <si>
    <t>Ежемесячная денежная выплата по оплате жилого помещения и коммунальных услуг ветеранам труда</t>
  </si>
  <si>
    <t>2210872007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</si>
  <si>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</si>
  <si>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2210872008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</si>
  <si>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</si>
  <si>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2210872009</t>
  </si>
  <si>
    <t>Ежемесячная денежная выплата по оплате абонентской платы за телефон участникам Великой Отечественной войны</t>
  </si>
  <si>
    <t>2210872014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</si>
  <si>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</t>
  </si>
  <si>
    <t>2210872015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</si>
  <si>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</si>
  <si>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</si>
  <si>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</si>
  <si>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2211152200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</si>
  <si>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157-ФЗ "Об иммунопрофилактике инфекционных бо</t>
  </si>
  <si>
    <t>2211252400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</si>
  <si>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</t>
  </si>
  <si>
    <t>2211471150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</si>
  <si>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сроки", в соот</t>
  </si>
  <si>
    <t>2211471160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</si>
  <si>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</si>
  <si>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</si>
  <si>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Дополнительное ежемесячное материальное обеспечение граждан за особые заслуги перед Республикой Дагестан</t>
  </si>
  <si>
    <t>2211971120</t>
  </si>
  <si>
    <t xml:space="preserve"> 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</si>
  <si>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2212871170</t>
  </si>
  <si>
    <t>Единовременное пособие в случае гибели или получения  работником добровольной пожарной охраны и добровольным пожарным увечья, заболевания, приведших к стойкой утрате трудоспособности</t>
  </si>
  <si>
    <t>2212971180</t>
  </si>
  <si>
    <t>Пособия, компенсации, меры социальной поддержки по публичным нормативным обязательствам</t>
  </si>
  <si>
    <t>Осуществление ежемесячной денежной выплаты по оплате жилого помещения и коммунальных услуг многодетным семьям</t>
  </si>
  <si>
    <t>2230472055</t>
  </si>
  <si>
    <t>1004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</si>
  <si>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</t>
  </si>
  <si>
    <t>2230153800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</si>
  <si>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</si>
  <si>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2230171310</t>
  </si>
  <si>
    <t>Единовременная денежная выплаты на детей, поступающих в первый класс, из малоимущих многодетных семей, проживающих в Республике Дагестан</t>
  </si>
  <si>
    <t>2230171320</t>
  </si>
  <si>
    <t>Дополнительные меры социальной поддержки семей, имеющих детей</t>
  </si>
  <si>
    <t>2230471330</t>
  </si>
  <si>
    <t>Единовременное денежное поощрение при награждении орденом "Родительская слава"</t>
  </si>
  <si>
    <t>2230471340</t>
  </si>
  <si>
    <t xml:space="preserve">Перевозка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</t>
  </si>
  <si>
    <t>2230859400</t>
  </si>
  <si>
    <t>Приобретение товаров, работ, услуг в пользу граждан в целях их социального обеспечения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</si>
  <si>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</si>
  <si>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2230889400</t>
  </si>
  <si>
    <t>Осуществление ежемесячной выплаты в связи с рождением (усыновлением) первого ребенка</t>
  </si>
  <si>
    <t>223P155730</t>
  </si>
  <si>
    <t>1006</t>
  </si>
  <si>
    <t>2210300590</t>
  </si>
  <si>
    <t>112</t>
  </si>
  <si>
    <t>Исполнение судебных актов Российской Федерации и мировых соглашений по возмещению причиненного вреда</t>
  </si>
  <si>
    <t>853</t>
  </si>
  <si>
    <t>Финансовое обеспечение выполнения функций государственных органов</t>
  </si>
  <si>
    <t>2210920000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</si>
  <si>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</si>
  <si>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</si>
  <si>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</si>
  <si>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</si>
  <si>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</si>
  <si>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</si>
  <si>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Предоставление на конкурсной основе субсидий (грантов) социально ориентированным некоммерческим организациям Республики Дагестан на реализацию проектов социальной направленности</t>
  </si>
  <si>
    <t>2240180850</t>
  </si>
  <si>
    <t>Субсидии (гранты в форме субсидий), подлежащие казначейскому сопровождению</t>
  </si>
  <si>
    <t>Обеспечение доступности приоритетных объектов и услуг в приоритетных сферах жизнедеятельности инвалидов и других маломобильных групп населения</t>
  </si>
  <si>
    <t>3000080270</t>
  </si>
  <si>
    <t>Независимая оценка качества оказания услуг организациями социальной сферы</t>
  </si>
  <si>
    <t>Итого</t>
  </si>
  <si>
    <t>ЛБО</t>
  </si>
  <si>
    <t>ПОФ</t>
  </si>
  <si>
    <t>К/Р</t>
  </si>
  <si>
    <t>1. Сведения о движении средств бюджетов субъектов Российской Федерации</t>
  </si>
  <si>
    <t>и местных бюджетов на счетах учреждений</t>
  </si>
  <si>
    <t>Наименование текущего счета</t>
  </si>
  <si>
    <t>Код строки</t>
  </si>
  <si>
    <t>Остаток на начало года</t>
  </si>
  <si>
    <t>Остаток на конец отчетного периода</t>
  </si>
  <si>
    <t>Средства для перевода учреждениям, находящимся в ведении главного распорядителя (распорядителя), и на другие мероприятия</t>
  </si>
  <si>
    <t>010</t>
  </si>
  <si>
    <t>Средства на расходы учреждения</t>
  </si>
  <si>
    <t>020</t>
  </si>
  <si>
    <t>Средства в иностранной валюте</t>
  </si>
  <si>
    <t>030</t>
  </si>
  <si>
    <t>То же в пересчете на рубли</t>
  </si>
  <si>
    <t>040</t>
  </si>
  <si>
    <t>Закупка товаров, работ, услуг в целях капитального ремонта государственного (муниципального) имущества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</si>
  <si>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</si>
  <si>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ежемесячных выплат на детей в возрасте от 3 до 7 лет включительно</t>
  </si>
  <si>
    <t>22301R3020</t>
  </si>
  <si>
    <t>Профессиональное обучение и дополнительное профессиональное образование безработных инвалидов молодого возраста</t>
  </si>
  <si>
    <t>2330181320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</si>
  <si>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</si>
  <si>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Закупка энергетических ресурсов</t>
  </si>
  <si>
    <t>22127R4040</t>
  </si>
  <si>
    <t>Содействие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или в качестве безработны</t>
  </si>
  <si>
    <t>Содействие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госуда</t>
  </si>
  <si>
    <t>231P254610</t>
  </si>
  <si>
    <t>Реализация мероприятий направленных на  противодействие коррупции</t>
  </si>
  <si>
    <t>0113</t>
  </si>
  <si>
    <t>4200199590</t>
  </si>
  <si>
    <t>21-51350-00000-00000</t>
  </si>
  <si>
    <t>21-51760-00000-00000</t>
  </si>
  <si>
    <t>21-52900-00000-00000</t>
  </si>
  <si>
    <t>21-52500-00000-00000</t>
  </si>
  <si>
    <t>21-53020-00000-00000</t>
  </si>
  <si>
    <t>21-55730-00000-00000</t>
  </si>
  <si>
    <t>21-53800-00000-00000</t>
  </si>
  <si>
    <t>БА</t>
  </si>
  <si>
    <t>Резервный фонд Правительства Республики Дагестан</t>
  </si>
  <si>
    <t>831</t>
  </si>
  <si>
    <t>21-54040-00000-00000</t>
  </si>
  <si>
    <t>Предоставлении субсидии Дагестанскому региональному отделению Общероссийского общественного фонда "Победа"</t>
  </si>
  <si>
    <t>2240181920</t>
  </si>
  <si>
    <t>Предоставлении субсидии Дагестанскому региональному отделению Всероссийской общественной организации ветеранов (пенсионеров) войны, труда, Вооруженных Сил и правоохранительных органов</t>
  </si>
  <si>
    <t>2240181930</t>
  </si>
  <si>
    <t>Обязательное государственное страхование государственных гражданских служащих Республики Дагестан</t>
  </si>
  <si>
    <t>2310181110</t>
  </si>
  <si>
    <t>2310181120</t>
  </si>
  <si>
    <t>Расходы на исполнение решений, принятых судебными органами</t>
  </si>
  <si>
    <t>Утверждено бюджетных ассигнований (лимитов бюджетных обязательств)                      на 2021 год</t>
  </si>
  <si>
    <t xml:space="preserve">                                                                </t>
  </si>
  <si>
    <t>20-55730-00000-00000</t>
  </si>
  <si>
    <t xml:space="preserve">Начальник управления </t>
  </si>
  <si>
    <t>Э.М. Маметова</t>
  </si>
  <si>
    <t xml:space="preserve"> </t>
  </si>
  <si>
    <t>22-52200-00000-00000</t>
  </si>
  <si>
    <t>22-52400-00000-00000</t>
  </si>
  <si>
    <t>22-52900-00000-00000</t>
  </si>
  <si>
    <t>22-53020-00000-00000</t>
  </si>
  <si>
    <t>22-55730-00000-00000</t>
  </si>
  <si>
    <t>Повышение эффективности службы занятости</t>
  </si>
  <si>
    <t>231P252910</t>
  </si>
  <si>
    <t>Обеспечение жильем отдельных категорий граждан, установленных Федеральным законом от 12 января 1995 года №5 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 за счет средств резервного фонда Правительства Российской Федерации</t>
  </si>
  <si>
    <t>051135134F</t>
  </si>
  <si>
    <t>22-51350-00000-00000</t>
  </si>
  <si>
    <t>22-51760-00000-00000</t>
  </si>
  <si>
    <t>22-52500-00000-00000</t>
  </si>
  <si>
    <t>22-54620-00000-00000</t>
  </si>
  <si>
    <t>22-54040-00000-00000</t>
  </si>
  <si>
    <t>3010080270</t>
  </si>
  <si>
    <t>Реализация мероприятий в сфере реабилитации и абилитации инвалидов</t>
  </si>
  <si>
    <t>22-50860-00000-00000</t>
  </si>
  <si>
    <t>22-51340-00000-00000</t>
  </si>
  <si>
    <t>20-53020-00000-00000</t>
  </si>
  <si>
    <t>22-52910-00000-00000</t>
  </si>
  <si>
    <t>22-59000-00000-00000</t>
  </si>
  <si>
    <t>Министр</t>
  </si>
  <si>
    <t>А.М. Махмудов</t>
  </si>
  <si>
    <t>Организация профессионального обучения и дополнительного профессионального образования работников промышленных предприятий, находящихся под риском увольнения, за счет средств резервного фонда Правительства Российской Федерации</t>
  </si>
  <si>
    <t>231025П010</t>
  </si>
  <si>
    <t>Реализация дополнительных мероприятий, направленных на снижение напряженности на рынке труда Республики Дагестан, за счет средств резервного фонда Правительства Российской Федерации</t>
  </si>
  <si>
    <t>380005П020</t>
  </si>
  <si>
    <t xml:space="preserve"> на 1 апреля 2022 года</t>
  </si>
  <si>
    <t>22-5П010-00000-00000</t>
  </si>
  <si>
    <t>22-5П020-00000-00000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</si>
</sst>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78" x14ac:knownFonts="1">
    <font>
      <sz val="11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</font>
    <font>
      <b/>
      <sz val="10"/>
      <color indexed="8"/>
      <name val="Arial Cyr"/>
    </font>
    <font>
      <sz val="10"/>
      <color indexed="8"/>
      <name val="Arial Cyr"/>
    </font>
    <font>
      <b/>
      <sz val="12"/>
      <color indexed="8"/>
      <name val="Arial Cy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Calibri"/>
      <family val="2"/>
    </font>
    <font>
      <sz val="9"/>
      <name val="Calibri"/>
      <family val="2"/>
    </font>
    <font>
      <sz val="9"/>
      <name val="Arial Cyr"/>
    </font>
    <font>
      <b/>
      <sz val="9"/>
      <name val="Arial Cyr"/>
    </font>
    <font>
      <b/>
      <sz val="9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Calibri"/>
      <family val="2"/>
      <charset val="204"/>
    </font>
    <font>
      <sz val="8"/>
      <name val="Arial Cyr"/>
    </font>
    <font>
      <b/>
      <i/>
      <u/>
      <sz val="9"/>
      <name val="Arial Cyr"/>
      <charset val="204"/>
    </font>
    <font>
      <i/>
      <u/>
      <sz val="8"/>
      <name val="Arial Cyr"/>
      <charset val="204"/>
    </font>
    <font>
      <b/>
      <i/>
      <u/>
      <sz val="9"/>
      <name val="Calibri"/>
      <family val="2"/>
    </font>
    <font>
      <i/>
      <u/>
      <sz val="9"/>
      <name val="Arial Cyr"/>
    </font>
    <font>
      <i/>
      <u/>
      <sz val="8"/>
      <name val="Arial Cyr"/>
    </font>
    <font>
      <i/>
      <u/>
      <sz val="9"/>
      <name val="Calibri"/>
      <family val="2"/>
    </font>
    <font>
      <b/>
      <sz val="11"/>
      <name val="Calibri"/>
      <family val="2"/>
      <charset val="204"/>
    </font>
    <font>
      <sz val="10"/>
      <name val="Arial Cyr"/>
    </font>
    <font>
      <sz val="8"/>
      <name val="Arial Narrow"/>
      <family val="2"/>
      <charset val="204"/>
    </font>
    <font>
      <sz val="8"/>
      <name val="Arial"/>
      <family val="2"/>
      <charset val="204"/>
    </font>
    <font>
      <sz val="10"/>
      <name val="Calibri"/>
      <family val="2"/>
    </font>
    <font>
      <b/>
      <sz val="10"/>
      <name val="Arial"/>
      <family val="2"/>
      <charset val="204"/>
    </font>
    <font>
      <i/>
      <u/>
      <sz val="10"/>
      <name val="Arial Cyr"/>
      <charset val="204"/>
    </font>
    <font>
      <b/>
      <sz val="10"/>
      <name val="Arial Cyr"/>
    </font>
    <font>
      <b/>
      <sz val="10"/>
      <name val="Arial Cyr"/>
      <charset val="204"/>
    </font>
    <font>
      <sz val="10"/>
      <name val="Arial Cyr"/>
      <charset val="204"/>
    </font>
    <font>
      <i/>
      <u/>
      <sz val="10"/>
      <name val="Arial Cyr"/>
    </font>
    <font>
      <b/>
      <i/>
      <u/>
      <sz val="10"/>
      <name val="Arial Cyr"/>
      <charset val="204"/>
    </font>
    <font>
      <sz val="10"/>
      <name val="Arial"/>
      <family val="2"/>
      <charset val="204"/>
    </font>
    <font>
      <b/>
      <i/>
      <u/>
      <sz val="10"/>
      <name val="Arial Cyr"/>
    </font>
    <font>
      <b/>
      <sz val="8"/>
      <name val="Arial Cyr"/>
      <charset val="204"/>
    </font>
    <font>
      <sz val="11"/>
      <name val="Calibri"/>
      <family val="2"/>
    </font>
    <font>
      <sz val="8"/>
      <name val="Arial Cyr"/>
      <charset val="204"/>
    </font>
    <font>
      <b/>
      <sz val="10"/>
      <name val="Calibri"/>
      <family val="2"/>
    </font>
    <font>
      <b/>
      <sz val="11"/>
      <name val="Arial"/>
      <family val="2"/>
      <charset val="204"/>
    </font>
    <font>
      <b/>
      <sz val="11"/>
      <color indexed="10"/>
      <name val="Calibri"/>
      <family val="2"/>
      <charset val="204"/>
    </font>
    <font>
      <b/>
      <sz val="9"/>
      <color indexed="10"/>
      <name val="Calibri"/>
      <family val="2"/>
    </font>
    <font>
      <sz val="9"/>
      <color indexed="10"/>
      <name val="Calibri"/>
      <family val="2"/>
    </font>
    <font>
      <b/>
      <u/>
      <sz val="9"/>
      <name val="Arial Cyr"/>
      <charset val="204"/>
    </font>
    <font>
      <b/>
      <u/>
      <sz val="9"/>
      <name val="Calibri"/>
      <family val="2"/>
    </font>
    <font>
      <u/>
      <sz val="9"/>
      <name val="Calibri"/>
      <family val="2"/>
    </font>
    <font>
      <u/>
      <sz val="9"/>
      <name val="Arial Cyr"/>
      <charset val="204"/>
    </font>
    <font>
      <u/>
      <sz val="9"/>
      <name val="Arial Cyr"/>
    </font>
    <font>
      <u/>
      <sz val="10"/>
      <name val="Arial Cyr"/>
    </font>
    <font>
      <u/>
      <sz val="8"/>
      <name val="Arial Cyr"/>
    </font>
    <font>
      <b/>
      <u/>
      <sz val="9"/>
      <name val="Arial Cyr"/>
    </font>
    <font>
      <b/>
      <u/>
      <sz val="10"/>
      <name val="Arial Cyr"/>
    </font>
    <font>
      <sz val="8"/>
      <color indexed="8"/>
      <name val="Arial Cyr"/>
    </font>
    <font>
      <u/>
      <sz val="8"/>
      <name val="Arial"/>
      <family val="2"/>
      <charset val="204"/>
    </font>
    <font>
      <u/>
      <sz val="10"/>
      <color indexed="8"/>
      <name val="Arial Cyr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</fills>
  <borders count="6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2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3" fillId="0" borderId="0"/>
    <xf numFmtId="164" fontId="4" fillId="11" borderId="1">
      <alignment horizontal="right" vertical="top" shrinkToFit="1"/>
    </xf>
    <xf numFmtId="164" fontId="5" fillId="7" borderId="1">
      <alignment horizontal="right" vertical="top" shrinkToFit="1"/>
    </xf>
    <xf numFmtId="164" fontId="5" fillId="7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0">
      <alignment horizontal="right" shrinkToFit="1"/>
    </xf>
    <xf numFmtId="165" fontId="5" fillId="0" borderId="0">
      <alignment horizontal="right" shrinkToFit="1"/>
    </xf>
    <xf numFmtId="0" fontId="5" fillId="0" borderId="0"/>
    <xf numFmtId="0" fontId="5" fillId="0" borderId="0"/>
    <xf numFmtId="0" fontId="3" fillId="0" borderId="0"/>
    <xf numFmtId="0" fontId="5" fillId="10" borderId="0"/>
    <xf numFmtId="0" fontId="5" fillId="0" borderId="2">
      <alignment horizontal="center" vertical="center" wrapText="1"/>
    </xf>
    <xf numFmtId="0" fontId="5" fillId="0" borderId="1">
      <alignment horizontal="center" vertical="center" shrinkToFit="1"/>
    </xf>
    <xf numFmtId="0" fontId="4" fillId="0" borderId="3">
      <alignment horizontal="left"/>
    </xf>
    <xf numFmtId="0" fontId="5" fillId="0" borderId="4"/>
    <xf numFmtId="0" fontId="5" fillId="0" borderId="4"/>
    <xf numFmtId="0" fontId="5" fillId="0" borderId="0">
      <alignment horizontal="left" vertical="top" wrapText="1"/>
    </xf>
    <xf numFmtId="0" fontId="6" fillId="0" borderId="0">
      <alignment horizontal="center" wrapText="1"/>
    </xf>
    <xf numFmtId="0" fontId="6" fillId="0" borderId="0">
      <alignment horizontal="center"/>
    </xf>
    <xf numFmtId="0" fontId="5" fillId="0" borderId="0">
      <alignment wrapText="1"/>
    </xf>
    <xf numFmtId="0" fontId="5" fillId="0" borderId="0">
      <alignment horizontal="right"/>
    </xf>
    <xf numFmtId="4" fontId="4" fillId="11" borderId="1">
      <alignment horizontal="right" vertical="top" shrinkToFit="1"/>
    </xf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4" fillId="0" borderId="1">
      <alignment horizontal="left" vertical="top" wrapText="1"/>
    </xf>
    <xf numFmtId="4" fontId="5" fillId="7" borderId="1">
      <alignment horizontal="right" vertical="top" shrinkToFit="1"/>
    </xf>
    <xf numFmtId="4" fontId="5" fillId="7" borderId="1">
      <alignment horizontal="right" vertical="top" shrinkToFit="1"/>
    </xf>
    <xf numFmtId="4" fontId="5" fillId="7" borderId="1">
      <alignment horizontal="right" vertical="top" shrinkToFit="1"/>
    </xf>
    <xf numFmtId="0" fontId="5" fillId="10" borderId="0">
      <alignment horizontal="center"/>
    </xf>
    <xf numFmtId="4" fontId="5" fillId="0" borderId="1">
      <alignment horizontal="right" vertical="top" shrinkToFit="1"/>
    </xf>
    <xf numFmtId="4" fontId="5" fillId="0" borderId="1">
      <alignment horizontal="right" vertical="top" shrinkToFit="1"/>
    </xf>
    <xf numFmtId="4" fontId="5" fillId="0" borderId="0">
      <alignment horizontal="right" shrinkToFit="1"/>
    </xf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7" fillId="3" borderId="5" applyNumberFormat="0" applyAlignment="0" applyProtection="0"/>
    <xf numFmtId="0" fontId="8" fillId="10" borderId="6" applyNumberFormat="0" applyAlignment="0" applyProtection="0"/>
    <xf numFmtId="0" fontId="9" fillId="10" borderId="5" applyNumberFormat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15" borderId="11" applyNumberFormat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42" fillId="0" borderId="0"/>
    <xf numFmtId="0" fontId="48" fillId="0" borderId="0"/>
    <xf numFmtId="0" fontId="17" fillId="16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5" borderId="12" applyNumberFormat="0" applyFon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5" fillId="0" borderId="0"/>
    <xf numFmtId="0" fontId="75" fillId="0" borderId="0"/>
    <xf numFmtId="0" fontId="74" fillId="0" borderId="0"/>
    <xf numFmtId="0" fontId="75" fillId="24" borderId="0"/>
    <xf numFmtId="0" fontId="75" fillId="0" borderId="56">
      <alignment horizontal="center" vertical="center" wrapText="1"/>
    </xf>
    <xf numFmtId="0" fontId="75" fillId="0" borderId="57">
      <alignment horizontal="center" vertical="center" shrinkToFit="1"/>
    </xf>
    <xf numFmtId="0" fontId="76" fillId="0" borderId="58">
      <alignment horizontal="left"/>
    </xf>
    <xf numFmtId="0" fontId="75" fillId="0" borderId="59"/>
    <xf numFmtId="0" fontId="75" fillId="0" borderId="0">
      <alignment horizontal="left" vertical="top" wrapText="1"/>
    </xf>
    <xf numFmtId="0" fontId="77" fillId="0" borderId="0">
      <alignment horizontal="center" wrapText="1"/>
    </xf>
    <xf numFmtId="0" fontId="77" fillId="0" borderId="0">
      <alignment horizontal="center"/>
    </xf>
    <xf numFmtId="0" fontId="75" fillId="0" borderId="0">
      <alignment wrapText="1"/>
    </xf>
    <xf numFmtId="0" fontId="75" fillId="0" borderId="0">
      <alignment horizontal="right"/>
    </xf>
    <xf numFmtId="4" fontId="76" fillId="25" borderId="57">
      <alignment horizontal="right" vertical="top" shrinkToFit="1"/>
    </xf>
    <xf numFmtId="0" fontId="75" fillId="0" borderId="0"/>
    <xf numFmtId="0" fontId="75" fillId="0" borderId="0">
      <alignment horizontal="left" wrapText="1"/>
    </xf>
    <xf numFmtId="0" fontId="75" fillId="0" borderId="57">
      <alignment horizontal="left" vertical="top" wrapText="1"/>
    </xf>
    <xf numFmtId="0" fontId="76" fillId="0" borderId="57">
      <alignment horizontal="left" vertical="top" wrapText="1"/>
    </xf>
    <xf numFmtId="4" fontId="75" fillId="26" borderId="57">
      <alignment horizontal="right" vertical="top" shrinkToFit="1"/>
    </xf>
    <xf numFmtId="0" fontId="75" fillId="24" borderId="0">
      <alignment horizontal="center"/>
    </xf>
    <xf numFmtId="4" fontId="75" fillId="0" borderId="57">
      <alignment horizontal="right" vertical="top" shrinkToFit="1"/>
    </xf>
    <xf numFmtId="4" fontId="75" fillId="0" borderId="0">
      <alignment horizontal="right" shrinkToFit="1"/>
    </xf>
  </cellStyleXfs>
  <cellXfs count="287">
    <xf numFmtId="0" fontId="0" fillId="0" borderId="0" xfId="0"/>
    <xf numFmtId="0" fontId="23" fillId="0" borderId="14" xfId="0" applyFont="1" applyFill="1" applyBorder="1" applyAlignment="1">
      <alignment horizontal="center"/>
    </xf>
    <xf numFmtId="0" fontId="23" fillId="0" borderId="0" xfId="0" applyFont="1" applyFill="1" applyBorder="1"/>
    <xf numFmtId="49" fontId="23" fillId="0" borderId="14" xfId="0" applyNumberFormat="1" applyFont="1" applyFill="1" applyBorder="1" applyAlignment="1">
      <alignment horizontal="center"/>
    </xf>
    <xf numFmtId="49" fontId="23" fillId="0" borderId="14" xfId="0" applyNumberFormat="1" applyFont="1" applyFill="1" applyBorder="1" applyAlignment="1">
      <alignment horizontal="left"/>
    </xf>
    <xf numFmtId="0" fontId="23" fillId="0" borderId="15" xfId="0" applyFont="1" applyFill="1" applyBorder="1"/>
    <xf numFmtId="0" fontId="22" fillId="17" borderId="16" xfId="0" applyFont="1" applyFill="1" applyBorder="1" applyAlignment="1">
      <alignment horizontal="center" vertical="top" wrapText="1"/>
    </xf>
    <xf numFmtId="0" fontId="22" fillId="17" borderId="17" xfId="0" applyFont="1" applyFill="1" applyBorder="1" applyAlignment="1">
      <alignment horizontal="center" vertical="top" wrapText="1"/>
    </xf>
    <xf numFmtId="0" fontId="22" fillId="17" borderId="17" xfId="0" applyFont="1" applyFill="1" applyBorder="1" applyAlignment="1">
      <alignment horizontal="center" vertical="center" wrapText="1"/>
    </xf>
    <xf numFmtId="0" fontId="22" fillId="17" borderId="18" xfId="0" applyFont="1" applyFill="1" applyBorder="1" applyAlignment="1">
      <alignment horizontal="center" vertical="top" wrapText="1"/>
    </xf>
    <xf numFmtId="0" fontId="22" fillId="17" borderId="14" xfId="0" applyFont="1" applyFill="1" applyBorder="1" applyAlignment="1">
      <alignment horizontal="center" vertical="top" wrapText="1"/>
    </xf>
    <xf numFmtId="0" fontId="24" fillId="18" borderId="0" xfId="0" applyFont="1" applyFill="1" applyProtection="1">
      <protection locked="0"/>
    </xf>
    <xf numFmtId="0" fontId="25" fillId="0" borderId="0" xfId="0" applyFont="1" applyFill="1" applyProtection="1">
      <protection locked="0"/>
    </xf>
    <xf numFmtId="0" fontId="26" fillId="0" borderId="19" xfId="73" applyNumberFormat="1" applyFont="1" applyFill="1" applyBorder="1" applyAlignment="1" applyProtection="1">
      <alignment vertical="top" wrapText="1"/>
    </xf>
    <xf numFmtId="0" fontId="27" fillId="18" borderId="19" xfId="72" applyNumberFormat="1" applyFont="1" applyFill="1" applyBorder="1" applyAlignment="1" applyProtection="1">
      <alignment vertical="top" wrapText="1"/>
    </xf>
    <xf numFmtId="4" fontId="27" fillId="18" borderId="1" xfId="41" applyNumberFormat="1" applyFont="1" applyFill="1" applyBorder="1" applyProtection="1">
      <alignment horizontal="right" vertical="top" shrinkToFit="1"/>
    </xf>
    <xf numFmtId="0" fontId="24" fillId="0" borderId="0" xfId="0" applyFont="1" applyFill="1" applyProtection="1">
      <protection locked="0"/>
    </xf>
    <xf numFmtId="0" fontId="26" fillId="0" borderId="19" xfId="66" applyNumberFormat="1" applyFont="1" applyFill="1" applyBorder="1" applyProtection="1">
      <alignment horizontal="left" vertical="top" wrapText="1"/>
    </xf>
    <xf numFmtId="0" fontId="24" fillId="19" borderId="0" xfId="0" applyFont="1" applyFill="1" applyProtection="1">
      <protection locked="0"/>
    </xf>
    <xf numFmtId="0" fontId="25" fillId="0" borderId="0" xfId="0" applyFont="1" applyProtection="1">
      <protection locked="0"/>
    </xf>
    <xf numFmtId="0" fontId="23" fillId="0" borderId="18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wrapText="1"/>
    </xf>
    <xf numFmtId="4" fontId="22" fillId="0" borderId="14" xfId="0" applyNumberFormat="1" applyFont="1" applyFill="1" applyBorder="1" applyAlignment="1">
      <alignment horizontal="center" vertical="center"/>
    </xf>
    <xf numFmtId="4" fontId="23" fillId="0" borderId="14" xfId="0" applyNumberFormat="1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left"/>
    </xf>
    <xf numFmtId="0" fontId="22" fillId="0" borderId="1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horizontal="right" vertical="top" wrapText="1"/>
    </xf>
    <xf numFmtId="0" fontId="22" fillId="0" borderId="15" xfId="0" applyFont="1" applyFill="1" applyBorder="1"/>
    <xf numFmtId="0" fontId="22" fillId="0" borderId="0" xfId="0" applyFont="1" applyFill="1" applyBorder="1"/>
    <xf numFmtId="0" fontId="28" fillId="18" borderId="19" xfId="66" applyNumberFormat="1" applyFont="1" applyFill="1" applyBorder="1" applyProtection="1">
      <alignment horizontal="left" vertical="top" wrapText="1"/>
    </xf>
    <xf numFmtId="0" fontId="28" fillId="18" borderId="19" xfId="73" applyNumberFormat="1" applyFont="1" applyFill="1" applyBorder="1" applyAlignment="1" applyProtection="1">
      <alignment vertical="top" wrapText="1"/>
    </xf>
    <xf numFmtId="0" fontId="30" fillId="18" borderId="1" xfId="66" applyNumberFormat="1" applyFont="1" applyFill="1" applyBorder="1" applyProtection="1">
      <alignment horizontal="left" vertical="top" wrapText="1"/>
    </xf>
    <xf numFmtId="0" fontId="30" fillId="0" borderId="19" xfId="66" applyNumberFormat="1" applyFont="1" applyFill="1" applyBorder="1" applyProtection="1">
      <alignment horizontal="left" vertical="top" wrapText="1"/>
    </xf>
    <xf numFmtId="0" fontId="30" fillId="0" borderId="1" xfId="66" applyNumberFormat="1" applyFont="1" applyFill="1" applyBorder="1" applyProtection="1">
      <alignment horizontal="left" vertical="top" wrapText="1"/>
    </xf>
    <xf numFmtId="0" fontId="24" fillId="18" borderId="0" xfId="0" applyFont="1" applyFill="1" applyBorder="1" applyProtection="1">
      <protection locked="0"/>
    </xf>
    <xf numFmtId="4" fontId="27" fillId="18" borderId="1" xfId="43" applyNumberFormat="1" applyFont="1" applyFill="1" applyBorder="1" applyProtection="1">
      <alignment horizontal="right" vertical="top" shrinkToFit="1"/>
    </xf>
    <xf numFmtId="4" fontId="22" fillId="17" borderId="20" xfId="0" applyNumberFormat="1" applyFont="1" applyFill="1" applyBorder="1" applyAlignment="1">
      <alignment horizontal="center" vertical="center" wrapText="1"/>
    </xf>
    <xf numFmtId="0" fontId="22" fillId="17" borderId="21" xfId="0" applyFont="1" applyFill="1" applyBorder="1" applyAlignment="1">
      <alignment horizontal="center" vertical="top" wrapText="1"/>
    </xf>
    <xf numFmtId="4" fontId="27" fillId="18" borderId="22" xfId="41" applyNumberFormat="1" applyFont="1" applyFill="1" applyBorder="1" applyProtection="1">
      <alignment horizontal="right" vertical="top" shrinkToFit="1"/>
    </xf>
    <xf numFmtId="0" fontId="24" fillId="20" borderId="0" xfId="0" applyFont="1" applyFill="1" applyProtection="1">
      <protection locked="0"/>
    </xf>
    <xf numFmtId="0" fontId="25" fillId="0" borderId="23" xfId="0" applyFont="1" applyBorder="1" applyProtection="1">
      <protection locked="0"/>
    </xf>
    <xf numFmtId="0" fontId="25" fillId="0" borderId="0" xfId="0" applyFont="1" applyBorder="1" applyProtection="1">
      <protection locked="0"/>
    </xf>
    <xf numFmtId="0" fontId="26" fillId="0" borderId="24" xfId="54" applyNumberFormat="1" applyFont="1" applyBorder="1" applyProtection="1"/>
    <xf numFmtId="0" fontId="25" fillId="0" borderId="0" xfId="0" applyFont="1" applyFill="1" applyBorder="1" applyProtection="1">
      <protection locked="0"/>
    </xf>
    <xf numFmtId="0" fontId="25" fillId="0" borderId="25" xfId="0" applyFont="1" applyFill="1" applyBorder="1" applyProtection="1">
      <protection locked="0"/>
    </xf>
    <xf numFmtId="0" fontId="25" fillId="0" borderId="26" xfId="0" applyFont="1" applyBorder="1" applyProtection="1">
      <protection locked="0"/>
    </xf>
    <xf numFmtId="0" fontId="25" fillId="0" borderId="27" xfId="0" applyFont="1" applyBorder="1" applyProtection="1">
      <protection locked="0"/>
    </xf>
    <xf numFmtId="0" fontId="25" fillId="0" borderId="27" xfId="0" applyFont="1" applyBorder="1" applyAlignment="1" applyProtection="1">
      <alignment vertical="justify"/>
      <protection locked="0"/>
    </xf>
    <xf numFmtId="0" fontId="25" fillId="0" borderId="28" xfId="0" applyFont="1" applyBorder="1" applyProtection="1">
      <protection locked="0"/>
    </xf>
    <xf numFmtId="0" fontId="25" fillId="0" borderId="28" xfId="0" applyFont="1" applyBorder="1" applyAlignment="1" applyProtection="1">
      <alignment vertical="justify"/>
      <protection locked="0"/>
    </xf>
    <xf numFmtId="0" fontId="25" fillId="0" borderId="15" xfId="0" applyFont="1" applyBorder="1" applyProtection="1">
      <protection locked="0"/>
    </xf>
    <xf numFmtId="4" fontId="25" fillId="0" borderId="0" xfId="0" applyNumberFormat="1" applyFont="1" applyProtection="1">
      <protection locked="0"/>
    </xf>
    <xf numFmtId="4" fontId="25" fillId="0" borderId="28" xfId="0" applyNumberFormat="1" applyFont="1" applyBorder="1" applyProtection="1">
      <protection locked="0"/>
    </xf>
    <xf numFmtId="0" fontId="25" fillId="0" borderId="0" xfId="0" applyFont="1" applyAlignment="1" applyProtection="1">
      <alignment vertical="justify"/>
      <protection locked="0"/>
    </xf>
    <xf numFmtId="4" fontId="25" fillId="0" borderId="0" xfId="0" applyNumberFormat="1" applyFont="1" applyAlignment="1" applyProtection="1">
      <alignment vertical="justify"/>
      <protection locked="0"/>
    </xf>
    <xf numFmtId="4" fontId="25" fillId="0" borderId="0" xfId="0" applyNumberFormat="1" applyFont="1" applyBorder="1" applyProtection="1">
      <protection locked="0"/>
    </xf>
    <xf numFmtId="4" fontId="31" fillId="0" borderId="0" xfId="0" applyNumberFormat="1" applyFont="1" applyProtection="1">
      <protection locked="0"/>
    </xf>
    <xf numFmtId="0" fontId="25" fillId="0" borderId="29" xfId="0" applyFont="1" applyBorder="1" applyProtection="1">
      <protection locked="0"/>
    </xf>
    <xf numFmtId="0" fontId="25" fillId="0" borderId="25" xfId="0" applyFont="1" applyBorder="1" applyProtection="1">
      <protection locked="0"/>
    </xf>
    <xf numFmtId="0" fontId="25" fillId="0" borderId="30" xfId="0" applyFont="1" applyBorder="1" applyProtection="1">
      <protection locked="0"/>
    </xf>
    <xf numFmtId="4" fontId="25" fillId="0" borderId="0" xfId="0" applyNumberFormat="1" applyFont="1" applyFill="1" applyProtection="1">
      <protection locked="0"/>
    </xf>
    <xf numFmtId="0" fontId="24" fillId="0" borderId="0" xfId="0" applyFont="1" applyFill="1" applyBorder="1" applyProtection="1">
      <protection locked="0"/>
    </xf>
    <xf numFmtId="4" fontId="29" fillId="0" borderId="0" xfId="0" applyNumberFormat="1" applyFont="1" applyFill="1" applyBorder="1" applyAlignment="1">
      <alignment horizontal="right" vertical="center" shrinkToFit="1"/>
    </xf>
    <xf numFmtId="0" fontId="26" fillId="0" borderId="1" xfId="66" quotePrefix="1" applyNumberFormat="1" applyFont="1" applyFill="1" applyBorder="1" applyProtection="1">
      <alignment horizontal="left" vertical="top" wrapText="1"/>
    </xf>
    <xf numFmtId="0" fontId="26" fillId="0" borderId="1" xfId="66" applyNumberFormat="1" applyFont="1" applyFill="1" applyBorder="1" applyProtection="1">
      <alignment horizontal="left" vertical="top" wrapText="1"/>
    </xf>
    <xf numFmtId="0" fontId="30" fillId="0" borderId="19" xfId="66" quotePrefix="1" applyNumberFormat="1" applyFont="1" applyFill="1" applyBorder="1" applyAlignment="1" applyProtection="1">
      <alignment horizontal="left" vertical="top" wrapText="1"/>
    </xf>
    <xf numFmtId="0" fontId="26" fillId="0" borderId="19" xfId="66" quotePrefix="1" applyNumberFormat="1" applyFont="1" applyFill="1" applyBorder="1" applyAlignment="1" applyProtection="1">
      <alignment horizontal="left" vertical="top" wrapText="1"/>
    </xf>
    <xf numFmtId="0" fontId="32" fillId="0" borderId="1" xfId="66" quotePrefix="1" applyNumberFormat="1" applyFont="1" applyFill="1" applyBorder="1" applyProtection="1">
      <alignment horizontal="left" vertical="top" wrapText="1"/>
    </xf>
    <xf numFmtId="0" fontId="32" fillId="0" borderId="1" xfId="66" applyNumberFormat="1" applyFont="1" applyFill="1" applyBorder="1" applyProtection="1">
      <alignment horizontal="left" vertical="top" wrapText="1"/>
    </xf>
    <xf numFmtId="0" fontId="35" fillId="18" borderId="0" xfId="0" applyFont="1" applyFill="1" applyProtection="1">
      <protection locked="0"/>
    </xf>
    <xf numFmtId="0" fontId="37" fillId="0" borderId="1" xfId="66" quotePrefix="1" applyNumberFormat="1" applyFont="1" applyFill="1" applyBorder="1" applyProtection="1">
      <alignment horizontal="left" vertical="top" wrapText="1"/>
    </xf>
    <xf numFmtId="0" fontId="38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0" fontId="36" fillId="0" borderId="19" xfId="73" applyNumberFormat="1" applyFont="1" applyFill="1" applyBorder="1" applyAlignment="1" applyProtection="1">
      <alignment vertical="top" wrapText="1"/>
    </xf>
    <xf numFmtId="0" fontId="25" fillId="18" borderId="0" xfId="0" applyFont="1" applyFill="1" applyProtection="1">
      <protection locked="0"/>
    </xf>
    <xf numFmtId="0" fontId="38" fillId="18" borderId="0" xfId="0" applyFont="1" applyFill="1" applyProtection="1">
      <protection locked="0"/>
    </xf>
    <xf numFmtId="0" fontId="38" fillId="20" borderId="0" xfId="0" applyFont="1" applyFill="1" applyProtection="1">
      <protection locked="0"/>
    </xf>
    <xf numFmtId="0" fontId="33" fillId="18" borderId="19" xfId="73" applyNumberFormat="1" applyFont="1" applyFill="1" applyBorder="1" applyAlignment="1" applyProtection="1">
      <alignment vertical="top" wrapText="1"/>
    </xf>
    <xf numFmtId="0" fontId="25" fillId="0" borderId="32" xfId="0" applyFont="1" applyBorder="1" applyAlignment="1" applyProtection="1">
      <alignment vertical="justify"/>
      <protection locked="0"/>
    </xf>
    <xf numFmtId="4" fontId="39" fillId="0" borderId="0" xfId="0" applyNumberFormat="1" applyFont="1" applyFill="1" applyBorder="1" applyProtection="1">
      <protection locked="0"/>
    </xf>
    <xf numFmtId="4" fontId="39" fillId="0" borderId="26" xfId="0" applyNumberFormat="1" applyFont="1" applyFill="1" applyBorder="1" applyProtection="1">
      <protection locked="0"/>
    </xf>
    <xf numFmtId="4" fontId="39" fillId="0" borderId="33" xfId="0" applyNumberFormat="1" applyFont="1" applyBorder="1" applyProtection="1">
      <protection locked="0"/>
    </xf>
    <xf numFmtId="4" fontId="39" fillId="0" borderId="34" xfId="0" applyNumberFormat="1" applyFont="1" applyBorder="1" applyProtection="1">
      <protection locked="0"/>
    </xf>
    <xf numFmtId="4" fontId="39" fillId="0" borderId="34" xfId="0" applyNumberFormat="1" applyFont="1" applyFill="1" applyBorder="1" applyProtection="1">
      <protection locked="0"/>
    </xf>
    <xf numFmtId="0" fontId="25" fillId="0" borderId="23" xfId="0" applyFont="1" applyFill="1" applyBorder="1" applyProtection="1">
      <protection locked="0"/>
    </xf>
    <xf numFmtId="0" fontId="25" fillId="0" borderId="35" xfId="0" applyFont="1" applyFill="1" applyBorder="1" applyProtection="1">
      <protection locked="0"/>
    </xf>
    <xf numFmtId="2" fontId="35" fillId="0" borderId="0" xfId="0" applyNumberFormat="1" applyFont="1" applyFill="1" applyProtection="1">
      <protection locked="0"/>
    </xf>
    <xf numFmtId="4" fontId="28" fillId="18" borderId="36" xfId="41" applyNumberFormat="1" applyFont="1" applyFill="1" applyBorder="1" applyProtection="1">
      <alignment horizontal="right" vertical="top" shrinkToFit="1"/>
    </xf>
    <xf numFmtId="4" fontId="26" fillId="0" borderId="37" xfId="54" applyNumberFormat="1" applyFont="1" applyBorder="1" applyProtection="1"/>
    <xf numFmtId="4" fontId="24" fillId="0" borderId="0" xfId="0" applyNumberFormat="1" applyFont="1" applyFill="1" applyProtection="1">
      <protection locked="0"/>
    </xf>
    <xf numFmtId="0" fontId="22" fillId="17" borderId="32" xfId="0" applyFont="1" applyFill="1" applyBorder="1" applyAlignment="1">
      <alignment horizontal="center" vertical="justify" wrapText="1"/>
    </xf>
    <xf numFmtId="4" fontId="25" fillId="0" borderId="15" xfId="0" applyNumberFormat="1" applyFont="1" applyFill="1" applyBorder="1" applyProtection="1">
      <protection locked="0"/>
    </xf>
    <xf numFmtId="0" fontId="25" fillId="0" borderId="38" xfId="0" applyFont="1" applyBorder="1" applyAlignment="1" applyProtection="1">
      <alignment vertical="justify"/>
      <protection locked="0"/>
    </xf>
    <xf numFmtId="4" fontId="28" fillId="18" borderId="39" xfId="41" applyNumberFormat="1" applyFont="1" applyFill="1" applyBorder="1" applyProtection="1">
      <alignment horizontal="right" vertical="top" shrinkToFit="1"/>
    </xf>
    <xf numFmtId="4" fontId="28" fillId="18" borderId="22" xfId="43" applyNumberFormat="1" applyFont="1" applyFill="1" applyBorder="1" applyProtection="1">
      <alignment horizontal="right" vertical="top" shrinkToFit="1"/>
    </xf>
    <xf numFmtId="0" fontId="43" fillId="0" borderId="23" xfId="0" applyFont="1" applyBorder="1" applyProtection="1">
      <protection locked="0"/>
    </xf>
    <xf numFmtId="0" fontId="43" fillId="0" borderId="0" xfId="0" applyFont="1" applyBorder="1" applyProtection="1">
      <protection locked="0"/>
    </xf>
    <xf numFmtId="0" fontId="44" fillId="17" borderId="17" xfId="0" applyFont="1" applyFill="1" applyBorder="1" applyAlignment="1">
      <alignment horizontal="center" vertical="top" wrapText="1"/>
    </xf>
    <xf numFmtId="49" fontId="44" fillId="17" borderId="17" xfId="0" applyNumberFormat="1" applyFont="1" applyFill="1" applyBorder="1" applyAlignment="1">
      <alignment horizontal="center" vertical="top" wrapText="1"/>
    </xf>
    <xf numFmtId="0" fontId="44" fillId="17" borderId="14" xfId="0" applyFont="1" applyFill="1" applyBorder="1" applyAlignment="1">
      <alignment horizontal="center" vertical="top" wrapText="1"/>
    </xf>
    <xf numFmtId="0" fontId="40" fillId="0" borderId="1" xfId="66" quotePrefix="1" applyNumberFormat="1" applyFont="1" applyFill="1" applyBorder="1" applyProtection="1">
      <alignment horizontal="left" vertical="top" wrapText="1"/>
    </xf>
    <xf numFmtId="0" fontId="45" fillId="0" borderId="1" xfId="66" quotePrefix="1" applyNumberFormat="1" applyFont="1" applyFill="1" applyBorder="1" applyProtection="1">
      <alignment horizontal="left" vertical="top" wrapText="1"/>
    </xf>
    <xf numFmtId="0" fontId="46" fillId="18" borderId="1" xfId="66" quotePrefix="1" applyNumberFormat="1" applyFont="1" applyFill="1" applyBorder="1" applyProtection="1">
      <alignment horizontal="left" vertical="top" wrapText="1"/>
    </xf>
    <xf numFmtId="0" fontId="47" fillId="18" borderId="1" xfId="66" quotePrefix="1" applyNumberFormat="1" applyFont="1" applyFill="1" applyBorder="1" applyProtection="1">
      <alignment horizontal="left" vertical="top" wrapText="1"/>
    </xf>
    <xf numFmtId="0" fontId="48" fillId="0" borderId="1" xfId="66" quotePrefix="1" applyNumberFormat="1" applyFont="1" applyFill="1" applyBorder="1" applyProtection="1">
      <alignment horizontal="left" vertical="top" wrapText="1"/>
    </xf>
    <xf numFmtId="49" fontId="40" fillId="0" borderId="1" xfId="66" applyNumberFormat="1" applyFont="1" applyFill="1" applyBorder="1" applyProtection="1">
      <alignment horizontal="left" vertical="top" wrapText="1"/>
    </xf>
    <xf numFmtId="0" fontId="49" fillId="0" borderId="1" xfId="66" quotePrefix="1" applyNumberFormat="1" applyFont="1" applyFill="1" applyBorder="1" applyProtection="1">
      <alignment horizontal="left" vertical="top" wrapText="1"/>
    </xf>
    <xf numFmtId="0" fontId="50" fillId="18" borderId="1" xfId="66" quotePrefix="1" applyNumberFormat="1" applyFont="1" applyFill="1" applyBorder="1" applyProtection="1">
      <alignment horizontal="left" vertical="top" wrapText="1"/>
    </xf>
    <xf numFmtId="0" fontId="51" fillId="0" borderId="14" xfId="0" applyFont="1" applyFill="1" applyBorder="1" applyAlignment="1">
      <alignment horizontal="center" vertical="center" wrapText="1"/>
    </xf>
    <xf numFmtId="49" fontId="51" fillId="0" borderId="14" xfId="0" applyNumberFormat="1" applyFont="1" applyFill="1" applyBorder="1" applyAlignment="1">
      <alignment horizontal="center" vertical="center" wrapText="1"/>
    </xf>
    <xf numFmtId="49" fontId="51" fillId="0" borderId="14" xfId="0" applyNumberFormat="1" applyFont="1" applyFill="1" applyBorder="1" applyAlignment="1">
      <alignment horizontal="center" vertical="center"/>
    </xf>
    <xf numFmtId="49" fontId="51" fillId="0" borderId="40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/>
    <xf numFmtId="0" fontId="44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/>
    <xf numFmtId="49" fontId="44" fillId="0" borderId="0" xfId="0" applyNumberFormat="1" applyFont="1" applyFill="1" applyBorder="1"/>
    <xf numFmtId="0" fontId="43" fillId="0" borderId="25" xfId="0" applyFont="1" applyBorder="1" applyProtection="1">
      <protection locked="0"/>
    </xf>
    <xf numFmtId="0" fontId="43" fillId="0" borderId="0" xfId="0" applyFont="1" applyProtection="1">
      <protection locked="0"/>
    </xf>
    <xf numFmtId="0" fontId="23" fillId="0" borderId="15" xfId="0" applyFont="1" applyFill="1" applyBorder="1" applyAlignment="1"/>
    <xf numFmtId="0" fontId="23" fillId="0" borderId="0" xfId="0" applyFont="1" applyFill="1" applyBorder="1" applyAlignment="1"/>
    <xf numFmtId="4" fontId="24" fillId="18" borderId="0" xfId="0" applyNumberFormat="1" applyFont="1" applyFill="1" applyProtection="1">
      <protection locked="0"/>
    </xf>
    <xf numFmtId="4" fontId="25" fillId="0" borderId="0" xfId="0" applyNumberFormat="1" applyFont="1" applyFill="1" applyBorder="1" applyProtection="1">
      <protection locked="0"/>
    </xf>
    <xf numFmtId="4" fontId="28" fillId="0" borderId="39" xfId="41" applyNumberFormat="1" applyFont="1" applyFill="1" applyBorder="1" applyProtection="1">
      <alignment horizontal="right" vertical="top" shrinkToFit="1"/>
    </xf>
    <xf numFmtId="0" fontId="28" fillId="18" borderId="41" xfId="66" applyNumberFormat="1" applyFont="1" applyFill="1" applyBorder="1" applyProtection="1">
      <alignment horizontal="left" vertical="top" wrapText="1"/>
    </xf>
    <xf numFmtId="0" fontId="47" fillId="18" borderId="42" xfId="66" quotePrefix="1" applyNumberFormat="1" applyFont="1" applyFill="1" applyBorder="1" applyProtection="1">
      <alignment horizontal="left" vertical="top" wrapText="1"/>
    </xf>
    <xf numFmtId="0" fontId="28" fillId="18" borderId="42" xfId="66" applyNumberFormat="1" applyFont="1" applyFill="1" applyBorder="1" applyProtection="1">
      <alignment horizontal="left" vertical="top" wrapText="1"/>
    </xf>
    <xf numFmtId="0" fontId="30" fillId="0" borderId="19" xfId="66" quotePrefix="1" applyNumberFormat="1" applyFont="1" applyFill="1" applyBorder="1" applyProtection="1">
      <alignment horizontal="left" vertical="top" wrapText="1"/>
    </xf>
    <xf numFmtId="0" fontId="33" fillId="18" borderId="1" xfId="66" applyNumberFormat="1" applyFont="1" applyFill="1" applyBorder="1" applyProtection="1">
      <alignment horizontal="left" vertical="top" wrapText="1"/>
    </xf>
    <xf numFmtId="0" fontId="27" fillId="18" borderId="19" xfId="66" applyNumberFormat="1" applyFont="1" applyFill="1" applyBorder="1" applyProtection="1">
      <alignment horizontal="left" vertical="top" wrapText="1"/>
    </xf>
    <xf numFmtId="0" fontId="27" fillId="18" borderId="1" xfId="66" applyNumberFormat="1" applyFont="1" applyFill="1" applyBorder="1" applyProtection="1">
      <alignment horizontal="left" vertical="top" wrapText="1"/>
    </xf>
    <xf numFmtId="0" fontId="27" fillId="18" borderId="19" xfId="66" applyNumberFormat="1" applyFont="1" applyFill="1" applyBorder="1" applyAlignment="1" applyProtection="1">
      <alignment horizontal="left" vertical="top" wrapText="1"/>
    </xf>
    <xf numFmtId="49" fontId="46" fillId="18" borderId="1" xfId="66" applyNumberFormat="1" applyFont="1" applyFill="1" applyBorder="1" applyProtection="1">
      <alignment horizontal="left" vertical="top" wrapText="1"/>
    </xf>
    <xf numFmtId="0" fontId="27" fillId="18" borderId="1" xfId="66" quotePrefix="1" applyNumberFormat="1" applyFont="1" applyFill="1" applyBorder="1" applyProtection="1">
      <alignment horizontal="left" vertical="top" wrapText="1"/>
    </xf>
    <xf numFmtId="0" fontId="52" fillId="18" borderId="1" xfId="66" quotePrefix="1" applyNumberFormat="1" applyFont="1" applyFill="1" applyBorder="1" applyProtection="1">
      <alignment horizontal="left" vertical="top" wrapText="1"/>
    </xf>
    <xf numFmtId="0" fontId="27" fillId="18" borderId="19" xfId="66" quotePrefix="1" applyNumberFormat="1" applyFont="1" applyFill="1" applyBorder="1" applyProtection="1">
      <alignment horizontal="left" vertical="top" wrapText="1"/>
    </xf>
    <xf numFmtId="0" fontId="53" fillId="18" borderId="1" xfId="66" quotePrefix="1" applyNumberFormat="1" applyFont="1" applyFill="1" applyBorder="1" applyProtection="1">
      <alignment horizontal="left" vertical="top" wrapText="1"/>
    </xf>
    <xf numFmtId="0" fontId="28" fillId="18" borderId="1" xfId="66" applyNumberFormat="1" applyFont="1" applyFill="1" applyBorder="1" applyProtection="1">
      <alignment horizontal="left" vertical="top" wrapText="1"/>
    </xf>
    <xf numFmtId="4" fontId="54" fillId="0" borderId="0" xfId="0" applyNumberFormat="1" applyFont="1" applyProtection="1">
      <protection locked="0"/>
    </xf>
    <xf numFmtId="0" fontId="26" fillId="0" borderId="43" xfId="54" applyNumberFormat="1" applyFont="1" applyBorder="1" applyProtection="1"/>
    <xf numFmtId="0" fontId="40" fillId="0" borderId="24" xfId="54" applyNumberFormat="1" applyFont="1" applyBorder="1" applyProtection="1"/>
    <xf numFmtId="0" fontId="26" fillId="0" borderId="26" xfId="63" applyNumberFormat="1" applyFont="1" applyBorder="1" applyAlignment="1" applyProtection="1">
      <alignment wrapText="1"/>
    </xf>
    <xf numFmtId="0" fontId="40" fillId="0" borderId="23" xfId="63" applyNumberFormat="1" applyFont="1" applyBorder="1" applyAlignment="1" applyProtection="1">
      <alignment wrapText="1"/>
    </xf>
    <xf numFmtId="2" fontId="38" fillId="0" borderId="0" xfId="0" applyNumberFormat="1" applyFont="1" applyFill="1" applyBorder="1" applyProtection="1">
      <protection locked="0"/>
    </xf>
    <xf numFmtId="4" fontId="28" fillId="0" borderId="44" xfId="41" applyNumberFormat="1" applyFont="1" applyFill="1" applyBorder="1" applyProtection="1">
      <alignment horizontal="right" vertical="top" shrinkToFit="1"/>
    </xf>
    <xf numFmtId="4" fontId="41" fillId="0" borderId="0" xfId="0" applyNumberFormat="1" applyFont="1" applyFill="1" applyBorder="1" applyAlignment="1">
      <alignment horizontal="right" shrinkToFit="1"/>
    </xf>
    <xf numFmtId="4" fontId="28" fillId="0" borderId="45" xfId="41" applyNumberFormat="1" applyFont="1" applyFill="1" applyBorder="1" applyProtection="1">
      <alignment horizontal="right" vertical="top" shrinkToFit="1"/>
    </xf>
    <xf numFmtId="4" fontId="42" fillId="0" borderId="0" xfId="0" applyNumberFormat="1" applyFont="1" applyFill="1" applyBorder="1" applyAlignment="1">
      <alignment horizontal="right" vertical="top"/>
    </xf>
    <xf numFmtId="4" fontId="42" fillId="0" borderId="15" xfId="0" applyNumberFormat="1" applyFont="1" applyFill="1" applyBorder="1" applyAlignment="1">
      <alignment horizontal="right" vertical="top"/>
    </xf>
    <xf numFmtId="4" fontId="42" fillId="0" borderId="46" xfId="0" applyNumberFormat="1" applyFont="1" applyFill="1" applyBorder="1" applyAlignment="1">
      <alignment horizontal="right" vertical="top"/>
    </xf>
    <xf numFmtId="0" fontId="56" fillId="0" borderId="0" xfId="0" applyFont="1" applyFill="1" applyBorder="1" applyProtection="1">
      <protection locked="0"/>
    </xf>
    <xf numFmtId="0" fontId="56" fillId="0" borderId="0" xfId="0" applyFont="1" applyBorder="1" applyProtection="1">
      <protection locked="0"/>
    </xf>
    <xf numFmtId="0" fontId="24" fillId="0" borderId="0" xfId="0" applyFont="1" applyBorder="1" applyProtection="1">
      <protection locked="0"/>
    </xf>
    <xf numFmtId="4" fontId="5" fillId="21" borderId="0" xfId="70" applyNumberFormat="1" applyFill="1" applyBorder="1" applyProtection="1">
      <alignment horizontal="right" vertical="top" shrinkToFit="1"/>
    </xf>
    <xf numFmtId="4" fontId="58" fillId="0" borderId="0" xfId="0" applyNumberFormat="1" applyFont="1" applyFill="1" applyBorder="1" applyProtection="1">
      <protection locked="0"/>
    </xf>
    <xf numFmtId="0" fontId="59" fillId="0" borderId="0" xfId="0" applyFont="1" applyFill="1" applyProtection="1">
      <protection locked="0"/>
    </xf>
    <xf numFmtId="0" fontId="60" fillId="0" borderId="0" xfId="0" applyFont="1" applyFill="1" applyProtection="1">
      <protection locked="0"/>
    </xf>
    <xf numFmtId="0" fontId="34" fillId="18" borderId="1" xfId="66" quotePrefix="1" applyNumberFormat="1" applyFont="1" applyFill="1" applyBorder="1" applyProtection="1">
      <alignment horizontal="left" vertical="top" wrapText="1"/>
    </xf>
    <xf numFmtId="4" fontId="26" fillId="0" borderId="24" xfId="54" applyNumberFormat="1" applyFont="1" applyFill="1" applyBorder="1" applyProtection="1"/>
    <xf numFmtId="0" fontId="62" fillId="18" borderId="0" xfId="0" applyFont="1" applyFill="1" applyProtection="1">
      <protection locked="0"/>
    </xf>
    <xf numFmtId="0" fontId="63" fillId="0" borderId="0" xfId="0" applyFont="1" applyFill="1" applyProtection="1">
      <protection locked="0"/>
    </xf>
    <xf numFmtId="4" fontId="30" fillId="0" borderId="39" xfId="41" applyNumberFormat="1" applyFont="1" applyFill="1" applyBorder="1" applyProtection="1">
      <alignment horizontal="right" vertical="top" shrinkToFit="1"/>
    </xf>
    <xf numFmtId="0" fontId="65" fillId="0" borderId="19" xfId="66" applyNumberFormat="1" applyFont="1" applyFill="1" applyBorder="1" applyProtection="1">
      <alignment horizontal="left" vertical="top" wrapText="1"/>
    </xf>
    <xf numFmtId="0" fontId="66" fillId="0" borderId="1" xfId="66" quotePrefix="1" applyNumberFormat="1" applyFont="1" applyFill="1" applyBorder="1" applyProtection="1">
      <alignment horizontal="left" vertical="top" wrapText="1"/>
    </xf>
    <xf numFmtId="0" fontId="67" fillId="0" borderId="1" xfId="66" applyNumberFormat="1" applyFont="1" applyFill="1" applyBorder="1" applyProtection="1">
      <alignment horizontal="left" vertical="top" wrapText="1"/>
    </xf>
    <xf numFmtId="0" fontId="67" fillId="0" borderId="1" xfId="66" quotePrefix="1" applyNumberFormat="1" applyFont="1" applyFill="1" applyBorder="1" applyProtection="1">
      <alignment horizontal="left" vertical="top" wrapText="1"/>
    </xf>
    <xf numFmtId="0" fontId="65" fillId="0" borderId="19" xfId="73" applyNumberFormat="1" applyFont="1" applyFill="1" applyBorder="1" applyAlignment="1" applyProtection="1">
      <alignment vertical="top" wrapText="1"/>
    </xf>
    <xf numFmtId="4" fontId="61" fillId="0" borderId="39" xfId="41" applyNumberFormat="1" applyFont="1" applyFill="1" applyBorder="1" applyProtection="1">
      <alignment horizontal="right" vertical="top" shrinkToFit="1"/>
    </xf>
    <xf numFmtId="0" fontId="68" fillId="18" borderId="19" xfId="66" applyNumberFormat="1" applyFont="1" applyFill="1" applyBorder="1" applyProtection="1">
      <alignment horizontal="left" vertical="top" wrapText="1"/>
    </xf>
    <xf numFmtId="0" fontId="69" fillId="18" borderId="1" xfId="66" quotePrefix="1" applyNumberFormat="1" applyFont="1" applyFill="1" applyBorder="1" applyProtection="1">
      <alignment horizontal="left" vertical="top" wrapText="1"/>
    </xf>
    <xf numFmtId="0" fontId="68" fillId="18" borderId="1" xfId="66" applyNumberFormat="1" applyFont="1" applyFill="1" applyBorder="1" applyProtection="1">
      <alignment horizontal="left" vertical="top" wrapText="1"/>
    </xf>
    <xf numFmtId="4" fontId="68" fillId="18" borderId="1" xfId="41" applyNumberFormat="1" applyFont="1" applyFill="1" applyBorder="1" applyProtection="1">
      <alignment horizontal="right" vertical="top" shrinkToFit="1"/>
    </xf>
    <xf numFmtId="4" fontId="68" fillId="18" borderId="22" xfId="41" applyNumberFormat="1" applyFont="1" applyFill="1" applyBorder="1" applyProtection="1">
      <alignment horizontal="right" vertical="top" shrinkToFit="1"/>
    </xf>
    <xf numFmtId="0" fontId="22" fillId="0" borderId="0" xfId="0" applyFont="1" applyFill="1" applyBorder="1" applyAlignment="1">
      <alignment horizontal="center" vertical="center" wrapText="1"/>
    </xf>
    <xf numFmtId="4" fontId="39" fillId="0" borderId="47" xfId="0" applyNumberFormat="1" applyFont="1" applyBorder="1" applyProtection="1">
      <protection locked="0"/>
    </xf>
    <xf numFmtId="4" fontId="28" fillId="18" borderId="48" xfId="41" applyNumberFormat="1" applyFont="1" applyFill="1" applyBorder="1" applyProtection="1">
      <alignment horizontal="right" vertical="top" shrinkToFit="1"/>
    </xf>
    <xf numFmtId="4" fontId="26" fillId="0" borderId="3" xfId="43" applyNumberFormat="1" applyFont="1" applyFill="1" applyBorder="1" applyProtection="1">
      <alignment horizontal="right" vertical="top" shrinkToFit="1"/>
    </xf>
    <xf numFmtId="4" fontId="27" fillId="18" borderId="3" xfId="41" applyNumberFormat="1" applyFont="1" applyFill="1" applyBorder="1" applyProtection="1">
      <alignment horizontal="right" vertical="top" shrinkToFit="1"/>
    </xf>
    <xf numFmtId="4" fontId="28" fillId="18" borderId="3" xfId="43" applyNumberFormat="1" applyFont="1" applyFill="1" applyBorder="1" applyProtection="1">
      <alignment horizontal="right" vertical="top" shrinkToFit="1"/>
    </xf>
    <xf numFmtId="4" fontId="27" fillId="18" borderId="3" xfId="43" applyNumberFormat="1" applyFont="1" applyFill="1" applyBorder="1" applyProtection="1">
      <alignment horizontal="right" vertical="top" shrinkToFit="1"/>
    </xf>
    <xf numFmtId="4" fontId="36" fillId="0" borderId="3" xfId="42" applyNumberFormat="1" applyFont="1" applyFill="1" applyBorder="1" applyProtection="1">
      <alignment horizontal="right" vertical="top" shrinkToFit="1"/>
    </xf>
    <xf numFmtId="4" fontId="30" fillId="0" borderId="3" xfId="43" applyNumberFormat="1" applyFont="1" applyFill="1" applyBorder="1" applyProtection="1">
      <alignment horizontal="right" vertical="top" shrinkToFit="1"/>
    </xf>
    <xf numFmtId="4" fontId="68" fillId="18" borderId="3" xfId="41" applyNumberFormat="1" applyFont="1" applyFill="1" applyBorder="1" applyProtection="1">
      <alignment horizontal="right" vertical="top" shrinkToFit="1"/>
    </xf>
    <xf numFmtId="4" fontId="65" fillId="0" borderId="3" xfId="42" applyNumberFormat="1" applyFont="1" applyFill="1" applyBorder="1" applyProtection="1">
      <alignment horizontal="right" vertical="top" shrinkToFit="1"/>
    </xf>
    <xf numFmtId="4" fontId="33" fillId="18" borderId="3" xfId="43" applyNumberFormat="1" applyFont="1" applyFill="1" applyBorder="1" applyProtection="1">
      <alignment horizontal="right" vertical="top" shrinkToFit="1"/>
    </xf>
    <xf numFmtId="4" fontId="26" fillId="0" borderId="3" xfId="41" applyNumberFormat="1" applyFont="1" applyFill="1" applyBorder="1" applyProtection="1">
      <alignment horizontal="right" vertical="top" shrinkToFit="1"/>
    </xf>
    <xf numFmtId="4" fontId="27" fillId="0" borderId="3" xfId="39" applyNumberFormat="1" applyFont="1" applyFill="1" applyBorder="1" applyProtection="1">
      <alignment horizontal="right" vertical="top" shrinkToFit="1"/>
    </xf>
    <xf numFmtId="4" fontId="26" fillId="0" borderId="49" xfId="43" applyNumberFormat="1" applyFont="1" applyFill="1" applyBorder="1" applyProtection="1">
      <alignment horizontal="right" vertical="top" shrinkToFit="1"/>
    </xf>
    <xf numFmtId="4" fontId="27" fillId="18" borderId="49" xfId="41" applyNumberFormat="1" applyFont="1" applyFill="1" applyBorder="1" applyProtection="1">
      <alignment horizontal="right" vertical="top" shrinkToFit="1"/>
    </xf>
    <xf numFmtId="4" fontId="27" fillId="18" borderId="50" xfId="41" applyNumberFormat="1" applyFont="1" applyFill="1" applyBorder="1" applyProtection="1">
      <alignment horizontal="right" vertical="top" shrinkToFit="1"/>
    </xf>
    <xf numFmtId="4" fontId="28" fillId="18" borderId="49" xfId="43" applyNumberFormat="1" applyFont="1" applyFill="1" applyBorder="1" applyProtection="1">
      <alignment horizontal="right" vertical="top" shrinkToFit="1"/>
    </xf>
    <xf numFmtId="4" fontId="27" fillId="18" borderId="50" xfId="43" applyNumberFormat="1" applyFont="1" applyFill="1" applyBorder="1" applyProtection="1">
      <alignment horizontal="right" vertical="top" shrinkToFit="1"/>
    </xf>
    <xf numFmtId="4" fontId="30" fillId="0" borderId="49" xfId="43" applyNumberFormat="1" applyFont="1" applyFill="1" applyBorder="1" applyProtection="1">
      <alignment horizontal="right" vertical="top" shrinkToFit="1"/>
    </xf>
    <xf numFmtId="4" fontId="68" fillId="18" borderId="50" xfId="41" applyNumberFormat="1" applyFont="1" applyFill="1" applyBorder="1" applyProtection="1">
      <alignment horizontal="right" vertical="top" shrinkToFit="1"/>
    </xf>
    <xf numFmtId="4" fontId="65" fillId="0" borderId="49" xfId="43" applyNumberFormat="1" applyFont="1" applyFill="1" applyBorder="1" applyProtection="1">
      <alignment horizontal="right" vertical="top" shrinkToFit="1"/>
    </xf>
    <xf numFmtId="4" fontId="33" fillId="18" borderId="50" xfId="43" applyNumberFormat="1" applyFont="1" applyFill="1" applyBorder="1" applyProtection="1">
      <alignment horizontal="right" vertical="top" shrinkToFit="1"/>
    </xf>
    <xf numFmtId="4" fontId="28" fillId="18" borderId="50" xfId="43" applyNumberFormat="1" applyFont="1" applyFill="1" applyBorder="1" applyProtection="1">
      <alignment horizontal="right" vertical="top" shrinkToFit="1"/>
    </xf>
    <xf numFmtId="4" fontId="26" fillId="0" borderId="25" xfId="54" applyNumberFormat="1" applyFont="1" applyBorder="1" applyProtection="1"/>
    <xf numFmtId="4" fontId="28" fillId="18" borderId="14" xfId="41" applyNumberFormat="1" applyFont="1" applyFill="1" applyBorder="1" applyProtection="1">
      <alignment horizontal="right" vertical="top" shrinkToFit="1"/>
    </xf>
    <xf numFmtId="4" fontId="26" fillId="0" borderId="14" xfId="43" applyNumberFormat="1" applyFont="1" applyFill="1" applyBorder="1" applyProtection="1">
      <alignment horizontal="right" vertical="top" shrinkToFit="1"/>
    </xf>
    <xf numFmtId="4" fontId="27" fillId="18" borderId="14" xfId="41" applyNumberFormat="1" applyFont="1" applyFill="1" applyBorder="1" applyProtection="1">
      <alignment horizontal="right" vertical="top" shrinkToFit="1"/>
    </xf>
    <xf numFmtId="4" fontId="28" fillId="18" borderId="14" xfId="43" applyNumberFormat="1" applyFont="1" applyFill="1" applyBorder="1" applyProtection="1">
      <alignment horizontal="right" vertical="top" shrinkToFit="1"/>
    </xf>
    <xf numFmtId="4" fontId="27" fillId="18" borderId="14" xfId="43" applyNumberFormat="1" applyFont="1" applyFill="1" applyBorder="1" applyProtection="1">
      <alignment horizontal="right" vertical="top" shrinkToFit="1"/>
    </xf>
    <xf numFmtId="4" fontId="36" fillId="0" borderId="14" xfId="43" applyNumberFormat="1" applyFont="1" applyFill="1" applyBorder="1" applyProtection="1">
      <alignment horizontal="right" vertical="top" shrinkToFit="1"/>
    </xf>
    <xf numFmtId="4" fontId="30" fillId="0" borderId="14" xfId="43" applyNumberFormat="1" applyFont="1" applyFill="1" applyBorder="1" applyProtection="1">
      <alignment horizontal="right" vertical="top" shrinkToFit="1"/>
    </xf>
    <xf numFmtId="4" fontId="68" fillId="18" borderId="14" xfId="41" applyNumberFormat="1" applyFont="1" applyFill="1" applyBorder="1" applyProtection="1">
      <alignment horizontal="right" vertical="top" shrinkToFit="1"/>
    </xf>
    <xf numFmtId="4" fontId="65" fillId="0" borderId="14" xfId="43" applyNumberFormat="1" applyFont="1" applyFill="1" applyBorder="1" applyProtection="1">
      <alignment horizontal="right" vertical="top" shrinkToFit="1"/>
    </xf>
    <xf numFmtId="4" fontId="33" fillId="18" borderId="14" xfId="43" applyNumberFormat="1" applyFont="1" applyFill="1" applyBorder="1" applyProtection="1">
      <alignment horizontal="right" vertical="top" shrinkToFit="1"/>
    </xf>
    <xf numFmtId="4" fontId="26" fillId="0" borderId="14" xfId="41" applyNumberFormat="1" applyFont="1" applyFill="1" applyBorder="1" applyProtection="1">
      <alignment horizontal="right" vertical="top" shrinkToFit="1"/>
    </xf>
    <xf numFmtId="0" fontId="70" fillId="0" borderId="1" xfId="65" applyNumberFormat="1" applyFont="1" applyProtection="1">
      <alignment horizontal="left" vertical="top" wrapText="1"/>
    </xf>
    <xf numFmtId="4" fontId="68" fillId="18" borderId="49" xfId="41" applyNumberFormat="1" applyFont="1" applyFill="1" applyBorder="1" applyProtection="1">
      <alignment horizontal="right" vertical="top" shrinkToFit="1"/>
    </xf>
    <xf numFmtId="4" fontId="65" fillId="0" borderId="3" xfId="43" applyNumberFormat="1" applyFont="1" applyFill="1" applyBorder="1" applyProtection="1">
      <alignment horizontal="right" vertical="top" shrinkToFit="1"/>
    </xf>
    <xf numFmtId="0" fontId="62" fillId="0" borderId="0" xfId="0" applyFont="1" applyFill="1" applyProtection="1">
      <protection locked="0"/>
    </xf>
    <xf numFmtId="4" fontId="63" fillId="0" borderId="0" xfId="0" applyNumberFormat="1" applyFont="1" applyFill="1" applyProtection="1">
      <protection locked="0"/>
    </xf>
    <xf numFmtId="0" fontId="65" fillId="0" borderId="19" xfId="66" quotePrefix="1" applyNumberFormat="1" applyFont="1" applyFill="1" applyBorder="1" applyAlignment="1" applyProtection="1">
      <alignment horizontal="left" vertical="top" wrapText="1"/>
    </xf>
    <xf numFmtId="0" fontId="55" fillId="0" borderId="1" xfId="66" quotePrefix="1" applyNumberFormat="1" applyFont="1" applyFill="1" applyBorder="1" applyProtection="1">
      <alignment horizontal="left" vertical="top" wrapText="1"/>
    </xf>
    <xf numFmtId="4" fontId="28" fillId="18" borderId="3" xfId="41" applyNumberFormat="1" applyFont="1" applyFill="1" applyBorder="1" applyProtection="1">
      <alignment horizontal="right" vertical="top" shrinkToFit="1"/>
    </xf>
    <xf numFmtId="4" fontId="28" fillId="18" borderId="22" xfId="41" applyNumberFormat="1" applyFont="1" applyFill="1" applyBorder="1" applyProtection="1">
      <alignment horizontal="right" vertical="top" shrinkToFit="1"/>
    </xf>
    <xf numFmtId="4" fontId="71" fillId="0" borderId="31" xfId="93" applyNumberFormat="1" applyFont="1" applyFill="1" applyBorder="1" applyAlignment="1">
      <alignment horizontal="center"/>
    </xf>
    <xf numFmtId="4" fontId="62" fillId="0" borderId="0" xfId="0" applyNumberFormat="1" applyFont="1" applyFill="1" applyProtection="1">
      <protection locked="0"/>
    </xf>
    <xf numFmtId="4" fontId="72" fillId="21" borderId="0" xfId="70" applyNumberFormat="1" applyFont="1" applyFill="1" applyBorder="1" applyProtection="1">
      <alignment horizontal="right" vertical="top" shrinkToFit="1"/>
    </xf>
    <xf numFmtId="0" fontId="63" fillId="18" borderId="0" xfId="0" applyFont="1" applyFill="1" applyProtection="1">
      <protection locked="0"/>
    </xf>
    <xf numFmtId="4" fontId="26" fillId="22" borderId="3" xfId="43" applyNumberFormat="1" applyFont="1" applyFill="1" applyBorder="1" applyProtection="1">
      <alignment horizontal="right" vertical="top" shrinkToFit="1"/>
    </xf>
    <xf numFmtId="4" fontId="26" fillId="22" borderId="14" xfId="43" applyNumberFormat="1" applyFont="1" applyFill="1" applyBorder="1" applyProtection="1">
      <alignment horizontal="right" vertical="top" shrinkToFit="1"/>
    </xf>
    <xf numFmtId="4" fontId="41" fillId="0" borderId="0" xfId="0" applyNumberFormat="1" applyFont="1" applyBorder="1" applyAlignment="1">
      <alignment horizontal="right" vertical="center" shrinkToFit="1"/>
    </xf>
    <xf numFmtId="4" fontId="26" fillId="22" borderId="49" xfId="43" applyNumberFormat="1" applyFont="1" applyFill="1" applyBorder="1" applyProtection="1">
      <alignment horizontal="right" vertical="top" shrinkToFit="1"/>
    </xf>
    <xf numFmtId="4" fontId="5" fillId="22" borderId="1" xfId="68" applyNumberFormat="1" applyFill="1" applyProtection="1">
      <alignment horizontal="right" vertical="top" shrinkToFit="1"/>
    </xf>
    <xf numFmtId="0" fontId="26" fillId="22" borderId="19" xfId="73" applyNumberFormat="1" applyFont="1" applyFill="1" applyBorder="1" applyAlignment="1" applyProtection="1">
      <alignment vertical="top" wrapText="1"/>
    </xf>
    <xf numFmtId="0" fontId="40" fillId="22" borderId="1" xfId="66" quotePrefix="1" applyNumberFormat="1" applyFont="1" applyFill="1" applyBorder="1" applyProtection="1">
      <alignment horizontal="left" vertical="top" wrapText="1"/>
    </xf>
    <xf numFmtId="0" fontId="32" fillId="22" borderId="1" xfId="66" quotePrefix="1" applyNumberFormat="1" applyFont="1" applyFill="1" applyBorder="1" applyProtection="1">
      <alignment horizontal="left" vertical="top" wrapText="1"/>
    </xf>
    <xf numFmtId="0" fontId="26" fillId="22" borderId="19" xfId="66" applyNumberFormat="1" applyFont="1" applyFill="1" applyBorder="1" applyProtection="1">
      <alignment horizontal="left" vertical="top" wrapText="1"/>
    </xf>
    <xf numFmtId="4" fontId="65" fillId="22" borderId="49" xfId="43" applyNumberFormat="1" applyFont="1" applyFill="1" applyBorder="1" applyProtection="1">
      <alignment horizontal="right" vertical="top" shrinkToFit="1"/>
    </xf>
    <xf numFmtId="4" fontId="36" fillId="22" borderId="50" xfId="43" applyNumberFormat="1" applyFont="1" applyFill="1" applyBorder="1" applyProtection="1">
      <alignment horizontal="right" vertical="top" shrinkToFit="1"/>
    </xf>
    <xf numFmtId="4" fontId="66" fillId="22" borderId="50" xfId="69" applyNumberFormat="1" applyFont="1" applyFill="1" applyBorder="1" applyProtection="1">
      <alignment horizontal="right" vertical="top" shrinkToFit="1"/>
    </xf>
    <xf numFmtId="0" fontId="22" fillId="0" borderId="15" xfId="0" applyFont="1" applyFill="1" applyBorder="1" applyAlignment="1">
      <alignment horizontal="center" vertical="center" wrapText="1"/>
    </xf>
    <xf numFmtId="0" fontId="46" fillId="0" borderId="48" xfId="52" applyNumberFormat="1" applyFont="1" applyBorder="1" applyProtection="1">
      <alignment horizontal="left"/>
    </xf>
    <xf numFmtId="0" fontId="27" fillId="18" borderId="53" xfId="66" applyNumberFormat="1" applyFont="1" applyFill="1" applyBorder="1" applyProtection="1">
      <alignment horizontal="left" vertical="top" wrapText="1"/>
    </xf>
    <xf numFmtId="0" fontId="46" fillId="18" borderId="52" xfId="66" quotePrefix="1" applyNumberFormat="1" applyFont="1" applyFill="1" applyBorder="1" applyProtection="1">
      <alignment horizontal="left" vertical="top" wrapText="1"/>
    </xf>
    <xf numFmtId="0" fontId="27" fillId="18" borderId="52" xfId="66" applyNumberFormat="1" applyFont="1" applyFill="1" applyBorder="1" applyProtection="1">
      <alignment horizontal="left" vertical="top" wrapText="1"/>
    </xf>
    <xf numFmtId="4" fontId="27" fillId="18" borderId="52" xfId="41" applyNumberFormat="1" applyFont="1" applyFill="1" applyBorder="1" applyProtection="1">
      <alignment horizontal="right" vertical="top" shrinkToFit="1"/>
    </xf>
    <xf numFmtId="0" fontId="27" fillId="0" borderId="54" xfId="52" applyNumberFormat="1" applyFont="1" applyBorder="1" applyProtection="1">
      <alignment horizontal="left"/>
    </xf>
    <xf numFmtId="0" fontId="27" fillId="0" borderId="48" xfId="52" applyNumberFormat="1" applyFont="1" applyBorder="1" applyProtection="1">
      <alignment horizontal="left"/>
    </xf>
    <xf numFmtId="4" fontId="27" fillId="0" borderId="48" xfId="39" applyNumberFormat="1" applyFont="1" applyFill="1" applyBorder="1" applyProtection="1">
      <alignment horizontal="right" vertical="top" shrinkToFit="1"/>
    </xf>
    <xf numFmtId="4" fontId="30" fillId="22" borderId="14" xfId="41" applyNumberFormat="1" applyFont="1" applyFill="1" applyBorder="1" applyProtection="1">
      <alignment horizontal="right" vertical="top" shrinkToFit="1"/>
    </xf>
    <xf numFmtId="0" fontId="27" fillId="22" borderId="1" xfId="66" applyNumberFormat="1" applyFont="1" applyFill="1" applyBorder="1" applyProtection="1">
      <alignment horizontal="left" vertical="top" wrapText="1"/>
    </xf>
    <xf numFmtId="4" fontId="30" fillId="22" borderId="3" xfId="41" applyNumberFormat="1" applyFont="1" applyFill="1" applyBorder="1" applyProtection="1">
      <alignment horizontal="right" vertical="top" shrinkToFit="1"/>
    </xf>
    <xf numFmtId="4" fontId="28" fillId="23" borderId="39" xfId="41" applyNumberFormat="1" applyFont="1" applyFill="1" applyBorder="1" applyProtection="1">
      <alignment horizontal="right" vertical="top" shrinkToFit="1"/>
    </xf>
    <xf numFmtId="0" fontId="25" fillId="23" borderId="0" xfId="0" applyFont="1" applyFill="1" applyProtection="1">
      <protection locked="0"/>
    </xf>
    <xf numFmtId="4" fontId="30" fillId="22" borderId="49" xfId="41" applyNumberFormat="1" applyFont="1" applyFill="1" applyBorder="1" applyProtection="1">
      <alignment horizontal="right" vertical="top" shrinkToFit="1"/>
    </xf>
    <xf numFmtId="4" fontId="28" fillId="0" borderId="28" xfId="41" applyNumberFormat="1" applyFont="1" applyFill="1" applyBorder="1" applyProtection="1">
      <alignment horizontal="right" vertical="top" shrinkToFit="1"/>
    </xf>
    <xf numFmtId="4" fontId="26" fillId="23" borderId="39" xfId="43" applyNumberFormat="1" applyFont="1" applyFill="1" applyBorder="1" applyProtection="1">
      <alignment horizontal="right" vertical="top" shrinkToFit="1"/>
    </xf>
    <xf numFmtId="4" fontId="42" fillId="0" borderId="14" xfId="0" applyNumberFormat="1" applyFont="1" applyFill="1" applyBorder="1" applyAlignment="1">
      <alignment horizontal="center" vertical="center"/>
    </xf>
    <xf numFmtId="4" fontId="27" fillId="22" borderId="39" xfId="41" applyNumberFormat="1" applyFont="1" applyFill="1" applyBorder="1" applyProtection="1">
      <alignment horizontal="right" vertical="top" shrinkToFit="1"/>
    </xf>
    <xf numFmtId="4" fontId="73" fillId="0" borderId="0" xfId="93" applyNumberFormat="1" applyFont="1" applyBorder="1" applyAlignment="1">
      <alignment horizontal="right"/>
    </xf>
    <xf numFmtId="0" fontId="48" fillId="22" borderId="1" xfId="66" quotePrefix="1" applyNumberFormat="1" applyFont="1" applyFill="1" applyBorder="1" applyProtection="1">
      <alignment horizontal="left" vertical="top" wrapText="1"/>
    </xf>
    <xf numFmtId="0" fontId="26" fillId="22" borderId="1" xfId="66" applyNumberFormat="1" applyFont="1" applyFill="1" applyBorder="1" applyProtection="1">
      <alignment horizontal="left" vertical="top" wrapText="1"/>
    </xf>
    <xf numFmtId="4" fontId="64" fillId="22" borderId="49" xfId="43" applyNumberFormat="1" applyFont="1" applyFill="1" applyBorder="1" applyProtection="1">
      <alignment horizontal="right" vertical="top" shrinkToFit="1"/>
    </xf>
    <xf numFmtId="4" fontId="65" fillId="22" borderId="51" xfId="43" applyNumberFormat="1" applyFont="1" applyFill="1" applyBorder="1" applyProtection="1">
      <alignment horizontal="right" vertical="top" shrinkToFit="1"/>
    </xf>
    <xf numFmtId="4" fontId="65" fillId="22" borderId="50" xfId="43" applyNumberFormat="1" applyFont="1" applyFill="1" applyBorder="1" applyProtection="1">
      <alignment horizontal="right" vertical="top" shrinkToFit="1"/>
    </xf>
    <xf numFmtId="4" fontId="26" fillId="22" borderId="49" xfId="41" applyNumberFormat="1" applyFont="1" applyFill="1" applyBorder="1" applyProtection="1">
      <alignment horizontal="right" vertical="top" shrinkToFit="1"/>
    </xf>
    <xf numFmtId="4" fontId="42" fillId="22" borderId="55" xfId="0" applyNumberFormat="1" applyFont="1" applyFill="1" applyBorder="1" applyAlignment="1">
      <alignment horizontal="right" vertical="top"/>
    </xf>
    <xf numFmtId="0" fontId="48" fillId="22" borderId="14" xfId="66" quotePrefix="1" applyNumberFormat="1" applyFont="1" applyFill="1" applyBorder="1" applyProtection="1">
      <alignment horizontal="left" vertical="top" wrapText="1"/>
    </xf>
    <xf numFmtId="0" fontId="30" fillId="22" borderId="14" xfId="66" applyNumberFormat="1" applyFont="1" applyFill="1" applyBorder="1" applyProtection="1">
      <alignment horizontal="left" vertical="top" wrapText="1"/>
    </xf>
    <xf numFmtId="4" fontId="75" fillId="22" borderId="57" xfId="121" applyNumberFormat="1" applyFill="1" applyProtection="1">
      <alignment horizontal="right" vertical="top" shrinkToFit="1"/>
    </xf>
    <xf numFmtId="0" fontId="57" fillId="0" borderId="0" xfId="0" applyFont="1" applyFill="1" applyBorder="1" applyAlignment="1">
      <alignment horizontal="center"/>
    </xf>
    <xf numFmtId="0" fontId="57" fillId="0" borderId="15" xfId="0" applyFont="1" applyFill="1" applyBorder="1" applyAlignment="1">
      <alignment horizontal="center"/>
    </xf>
    <xf numFmtId="0" fontId="57" fillId="0" borderId="28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right" vertical="center" wrapText="1"/>
    </xf>
    <xf numFmtId="4" fontId="23" fillId="0" borderId="40" xfId="0" applyNumberFormat="1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0" fontId="23" fillId="0" borderId="44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4" fontId="22" fillId="0" borderId="40" xfId="0" applyNumberFormat="1" applyFont="1" applyFill="1" applyBorder="1" applyAlignment="1">
      <alignment horizontal="center" vertical="center"/>
    </xf>
    <xf numFmtId="4" fontId="22" fillId="0" borderId="32" xfId="0" applyNumberFormat="1" applyFont="1" applyFill="1" applyBorder="1" applyAlignment="1">
      <alignment horizontal="center" vertical="center"/>
    </xf>
    <xf numFmtId="4" fontId="22" fillId="0" borderId="44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3" fillId="0" borderId="40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6" fillId="0" borderId="23" xfId="63" applyNumberFormat="1" applyFont="1" applyBorder="1" applyProtection="1">
      <alignment horizontal="left" wrapText="1"/>
    </xf>
    <xf numFmtId="0" fontId="26" fillId="0" borderId="27" xfId="63" applyNumberFormat="1" applyFont="1" applyBorder="1" applyProtection="1">
      <alignment horizontal="left" wrapText="1"/>
    </xf>
  </cellXfs>
  <cellStyles count="125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40% - Акцент1" xfId="13" builtinId="31" customBuiltin="1"/>
    <cellStyle name="40% — акцент1" xfId="14"/>
    <cellStyle name="40% - Акцент2" xfId="15" builtinId="35" customBuiltin="1"/>
    <cellStyle name="40% — акцент2" xfId="16"/>
    <cellStyle name="40% - Акцент3" xfId="17" builtinId="39" customBuiltin="1"/>
    <cellStyle name="40% — акцент3" xfId="18"/>
    <cellStyle name="40% - Акцент4" xfId="19" builtinId="43" customBuiltin="1"/>
    <cellStyle name="40% — акцент4" xfId="20"/>
    <cellStyle name="40% - Акцент5" xfId="21" builtinId="47" customBuiltin="1"/>
    <cellStyle name="40% — акцент5" xfId="22"/>
    <cellStyle name="40% - Акцент6" xfId="23" builtinId="51" customBuiltin="1"/>
    <cellStyle name="40% — акцент6" xfId="24"/>
    <cellStyle name="60% - Акцент1" xfId="25" builtinId="32" customBuiltin="1"/>
    <cellStyle name="60% — акцент1" xfId="26"/>
    <cellStyle name="60% - Акцент2" xfId="27" builtinId="36" customBuiltin="1"/>
    <cellStyle name="60% — акцент2" xfId="28"/>
    <cellStyle name="60% - Акцент3" xfId="29" builtinId="40" customBuiltin="1"/>
    <cellStyle name="60% — акцент3" xfId="30"/>
    <cellStyle name="60% - Акцент4" xfId="31" builtinId="44" customBuiltin="1"/>
    <cellStyle name="60% — акцент4" xfId="32"/>
    <cellStyle name="60% - Акцент5" xfId="33" builtinId="48" customBuiltin="1"/>
    <cellStyle name="60% — акцент5" xfId="34"/>
    <cellStyle name="60% - Акцент6" xfId="35" builtinId="52" customBuiltin="1"/>
    <cellStyle name="60% — акцент6" xfId="36"/>
    <cellStyle name="br" xfId="37"/>
    <cellStyle name="br 2" xfId="101"/>
    <cellStyle name="col" xfId="38"/>
    <cellStyle name="col 2" xfId="102"/>
    <cellStyle name="st24" xfId="39"/>
    <cellStyle name="st25" xfId="40"/>
    <cellStyle name="st25_оконч вариант роспись" xfId="41"/>
    <cellStyle name="st26" xfId="42"/>
    <cellStyle name="st26_оконч вариант роспись" xfId="43"/>
    <cellStyle name="st27" xfId="44"/>
    <cellStyle name="st36" xfId="45"/>
    <cellStyle name="style0" xfId="46"/>
    <cellStyle name="style0 2" xfId="103"/>
    <cellStyle name="td" xfId="47"/>
    <cellStyle name="td 2" xfId="104"/>
    <cellStyle name="tr" xfId="48"/>
    <cellStyle name="tr 2" xfId="105"/>
    <cellStyle name="xl21" xfId="49"/>
    <cellStyle name="xl21 2" xfId="106"/>
    <cellStyle name="xl22" xfId="50"/>
    <cellStyle name="xl22 2" xfId="107"/>
    <cellStyle name="xl23" xfId="51"/>
    <cellStyle name="xl23 2" xfId="108"/>
    <cellStyle name="xl24" xfId="52"/>
    <cellStyle name="xl24 2" xfId="109"/>
    <cellStyle name="xl25" xfId="53"/>
    <cellStyle name="xl25 2" xfId="110"/>
    <cellStyle name="xl25_оконч вариант роспись" xfId="54"/>
    <cellStyle name="xl26" xfId="55"/>
    <cellStyle name="xl26 2" xfId="111"/>
    <cellStyle name="xl27" xfId="56"/>
    <cellStyle name="xl27 2" xfId="112"/>
    <cellStyle name="xl28" xfId="57"/>
    <cellStyle name="xl28 2" xfId="113"/>
    <cellStyle name="xl29" xfId="58"/>
    <cellStyle name="xl29 2" xfId="114"/>
    <cellStyle name="xl30" xfId="59"/>
    <cellStyle name="xl30 2" xfId="115"/>
    <cellStyle name="xl31" xfId="60"/>
    <cellStyle name="xl31 2" xfId="116"/>
    <cellStyle name="xl32" xfId="61"/>
    <cellStyle name="xl32 2" xfId="117"/>
    <cellStyle name="xl33" xfId="62"/>
    <cellStyle name="xl33 2" xfId="118"/>
    <cellStyle name="xl33_оконч вариант роспись" xfId="63"/>
    <cellStyle name="xl34" xfId="64"/>
    <cellStyle name="xl34 2" xfId="119"/>
    <cellStyle name="xl34_1ММ " xfId="65"/>
    <cellStyle name="xl34_оконч вариант роспись" xfId="66"/>
    <cellStyle name="xl35" xfId="67"/>
    <cellStyle name="xl35 2" xfId="120"/>
    <cellStyle name="xl36" xfId="68"/>
    <cellStyle name="xl36 2" xfId="121"/>
    <cellStyle name="xl36_1ММ " xfId="69"/>
    <cellStyle name="xl36_1ММ _1" xfId="70"/>
    <cellStyle name="xl37" xfId="71"/>
    <cellStyle name="xl37 2" xfId="122"/>
    <cellStyle name="xl38" xfId="72"/>
    <cellStyle name="xl38 2" xfId="123"/>
    <cellStyle name="xl38_оконч вариант роспись" xfId="73"/>
    <cellStyle name="xl39" xfId="74"/>
    <cellStyle name="xl39 2" xfId="124"/>
    <cellStyle name="Акцент1" xfId="75" builtinId="29" customBuiltin="1"/>
    <cellStyle name="Акцент2" xfId="76" builtinId="33" customBuiltin="1"/>
    <cellStyle name="Акцент3" xfId="77" builtinId="37" customBuiltin="1"/>
    <cellStyle name="Акцент4" xfId="78" builtinId="41" customBuiltin="1"/>
    <cellStyle name="Акцент5" xfId="79" builtinId="45" customBuiltin="1"/>
    <cellStyle name="Акцент6" xfId="80" builtinId="49" customBuiltin="1"/>
    <cellStyle name="Ввод " xfId="81" builtinId="20" customBuiltin="1"/>
    <cellStyle name="Вывод" xfId="82" builtinId="21" customBuiltin="1"/>
    <cellStyle name="Вычисление" xfId="83" builtinId="22" customBuiltin="1"/>
    <cellStyle name="Заголовок 1" xfId="84" builtinId="16" customBuiltin="1"/>
    <cellStyle name="Заголовок 2" xfId="85" builtinId="17" customBuiltin="1"/>
    <cellStyle name="Заголовок 3" xfId="86" builtinId="18" customBuiltin="1"/>
    <cellStyle name="Заголовок 4" xfId="87" builtinId="19" customBuiltin="1"/>
    <cellStyle name="Итог" xfId="88" builtinId="25" customBuiltin="1"/>
    <cellStyle name="Контрольная ячейка" xfId="89" builtinId="23" customBuiltin="1"/>
    <cellStyle name="Название" xfId="90" builtinId="15" customBuiltin="1"/>
    <cellStyle name="Нейтральный" xfId="91" builtinId="28" customBuiltin="1"/>
    <cellStyle name="Обычный" xfId="0" builtinId="0"/>
    <cellStyle name="Обычный 2" xfId="100"/>
    <cellStyle name="Обычный 6" xfId="92"/>
    <cellStyle name="Обычный_1ММ " xfId="93"/>
    <cellStyle name="Плохой" xfId="94" builtinId="27" customBuiltin="1"/>
    <cellStyle name="Пояснение" xfId="95" builtinId="53" customBuiltin="1"/>
    <cellStyle name="Примечание" xfId="96" builtinId="10" customBuiltin="1"/>
    <cellStyle name="Связанная ячейка" xfId="97" builtinId="24" customBuiltin="1"/>
    <cellStyle name="Текст предупреждения" xfId="98" builtinId="11" customBuiltin="1"/>
    <cellStyle name="Хороший" xfId="99" builtinId="26" customBuiltin="1"/>
  </cellStyles>
  <dxfs count="0"/>
  <tableStyles count="0" defaultTableStyle="TableStyleMedium9" defaultPivotStyle="PivotStyleLight16"/>
  <colors>
    <mruColors>
      <color rgb="FF96F4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7781925" y="16002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8010525" y="1752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27" name="Line 4"/>
        <xdr:cNvSpPr>
          <a:spLocks noChangeShapeType="1"/>
        </xdr:cNvSpPr>
      </xdr:nvSpPr>
      <xdr:spPr bwMode="auto">
        <a:xfrm>
          <a:off x="8267700" y="14192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028" name="Line 1"/>
        <xdr:cNvSpPr>
          <a:spLocks noChangeShapeType="1"/>
        </xdr:cNvSpPr>
      </xdr:nvSpPr>
      <xdr:spPr bwMode="auto">
        <a:xfrm>
          <a:off x="7781925" y="16002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029" name="Line 2"/>
        <xdr:cNvSpPr>
          <a:spLocks noChangeShapeType="1"/>
        </xdr:cNvSpPr>
      </xdr:nvSpPr>
      <xdr:spPr bwMode="auto">
        <a:xfrm>
          <a:off x="8010525" y="1752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30" name="Line 4"/>
        <xdr:cNvSpPr>
          <a:spLocks noChangeShapeType="1"/>
        </xdr:cNvSpPr>
      </xdr:nvSpPr>
      <xdr:spPr bwMode="auto">
        <a:xfrm>
          <a:off x="8267700" y="14192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P290"/>
  <sheetViews>
    <sheetView tabSelected="1" view="pageBreakPreview" topLeftCell="A236" zoomScale="85" zoomScaleNormal="100" zoomScaleSheetLayoutView="85" workbookViewId="0">
      <selection activeCell="F68" sqref="F68"/>
    </sheetView>
  </sheetViews>
  <sheetFormatPr defaultRowHeight="12.75" outlineLevelRow="5" x14ac:dyDescent="0.2"/>
  <cols>
    <col min="1" max="1" width="40.7109375" style="19" customWidth="1"/>
    <col min="2" max="2" width="5.140625" style="119" customWidth="1"/>
    <col min="3" max="3" width="6.140625" style="119" customWidth="1"/>
    <col min="4" max="4" width="12.140625" style="119" customWidth="1"/>
    <col min="5" max="5" width="5" style="119" customWidth="1"/>
    <col min="6" max="6" width="10.28515625" style="19" customWidth="1"/>
    <col min="7" max="7" width="18.42578125" style="19" bestFit="1" customWidth="1"/>
    <col min="8" max="8" width="15.85546875" style="12" bestFit="1" customWidth="1"/>
    <col min="9" max="9" width="17.85546875" style="19" customWidth="1"/>
    <col min="10" max="10" width="18.7109375" style="19" customWidth="1"/>
    <col min="11" max="11" width="14.85546875" style="55" bestFit="1" customWidth="1"/>
    <col min="12" max="12" width="16" style="19" customWidth="1"/>
    <col min="13" max="13" width="19.140625" style="19" customWidth="1"/>
    <col min="14" max="14" width="17.42578125" style="19" customWidth="1"/>
    <col min="15" max="16384" width="9.140625" style="19"/>
  </cols>
  <sheetData>
    <row r="1" spans="1:12" x14ac:dyDescent="0.2">
      <c r="A1" s="47"/>
      <c r="B1" s="97"/>
      <c r="C1" s="97"/>
      <c r="D1" s="97"/>
      <c r="E1" s="97"/>
      <c r="F1" s="42"/>
      <c r="G1" s="42"/>
      <c r="H1" s="86"/>
      <c r="I1" s="42"/>
      <c r="J1" s="48"/>
      <c r="K1" s="49"/>
    </row>
    <row r="2" spans="1:12" ht="15" x14ac:dyDescent="0.25">
      <c r="A2" s="266" t="s">
        <v>1</v>
      </c>
      <c r="B2" s="265"/>
      <c r="C2" s="265"/>
      <c r="D2" s="265"/>
      <c r="E2" s="265"/>
      <c r="F2" s="265"/>
      <c r="G2" s="265"/>
      <c r="H2" s="265"/>
      <c r="I2" s="265"/>
      <c r="J2" s="267"/>
      <c r="K2" s="51"/>
    </row>
    <row r="3" spans="1:12" ht="15" x14ac:dyDescent="0.25">
      <c r="A3" s="266" t="s">
        <v>2</v>
      </c>
      <c r="B3" s="265"/>
      <c r="C3" s="265"/>
      <c r="D3" s="265"/>
      <c r="E3" s="265"/>
      <c r="F3" s="265"/>
      <c r="G3" s="265"/>
      <c r="H3" s="265"/>
      <c r="I3" s="265"/>
      <c r="J3" s="267"/>
      <c r="K3" s="51"/>
    </row>
    <row r="4" spans="1:12" ht="15" x14ac:dyDescent="0.25">
      <c r="A4" s="266" t="s">
        <v>3</v>
      </c>
      <c r="B4" s="265"/>
      <c r="C4" s="265"/>
      <c r="D4" s="265"/>
      <c r="E4" s="265"/>
      <c r="F4" s="265"/>
      <c r="G4" s="265"/>
      <c r="H4" s="265"/>
      <c r="I4" s="265"/>
      <c r="J4" s="267"/>
      <c r="K4" s="51"/>
    </row>
    <row r="5" spans="1:12" x14ac:dyDescent="0.2">
      <c r="A5" s="52"/>
      <c r="B5" s="98"/>
      <c r="C5" s="98"/>
      <c r="D5" s="98"/>
      <c r="E5" s="98"/>
      <c r="F5" s="43"/>
      <c r="G5" s="43"/>
      <c r="H5" s="45"/>
      <c r="I5" s="43"/>
      <c r="J5" s="50"/>
      <c r="K5" s="51"/>
    </row>
    <row r="6" spans="1:12" x14ac:dyDescent="0.2">
      <c r="A6" s="52"/>
      <c r="B6" s="98"/>
      <c r="C6" s="98"/>
      <c r="D6" s="98"/>
      <c r="E6" s="98"/>
      <c r="F6" s="43"/>
      <c r="G6" s="43"/>
      <c r="H6" s="45"/>
      <c r="I6" s="43"/>
      <c r="J6" s="50"/>
      <c r="K6" s="51"/>
    </row>
    <row r="7" spans="1:12" ht="15" x14ac:dyDescent="0.25">
      <c r="A7" s="52"/>
      <c r="B7" s="98"/>
      <c r="C7" s="98"/>
      <c r="D7" s="265" t="s">
        <v>4</v>
      </c>
      <c r="E7" s="265"/>
      <c r="F7" s="265"/>
      <c r="G7" s="265"/>
      <c r="H7" s="87"/>
      <c r="I7" s="1" t="s">
        <v>5</v>
      </c>
      <c r="J7" s="50"/>
      <c r="K7" s="51"/>
    </row>
    <row r="8" spans="1:12" x14ac:dyDescent="0.2">
      <c r="A8" s="52"/>
      <c r="B8" s="98"/>
      <c r="C8" s="98"/>
      <c r="D8" s="151"/>
      <c r="E8" s="152"/>
      <c r="F8" s="153"/>
      <c r="G8" s="153"/>
      <c r="H8" s="45"/>
      <c r="I8" s="1">
        <v>503010</v>
      </c>
      <c r="J8" s="50"/>
      <c r="K8" s="51"/>
    </row>
    <row r="9" spans="1:12" ht="15" x14ac:dyDescent="0.25">
      <c r="A9" s="120" t="s">
        <v>233</v>
      </c>
      <c r="B9" s="121"/>
      <c r="C9" s="121"/>
      <c r="D9" s="265" t="s">
        <v>265</v>
      </c>
      <c r="E9" s="265"/>
      <c r="F9" s="265"/>
      <c r="G9" s="265"/>
      <c r="H9" s="2" t="s">
        <v>6</v>
      </c>
      <c r="I9" s="3"/>
      <c r="J9" s="50"/>
      <c r="K9" s="51"/>
    </row>
    <row r="10" spans="1:12" ht="12" x14ac:dyDescent="0.2">
      <c r="A10" s="275" t="s">
        <v>7</v>
      </c>
      <c r="B10" s="276"/>
      <c r="C10" s="276"/>
      <c r="D10" s="276"/>
      <c r="E10" s="276"/>
      <c r="F10" s="276"/>
      <c r="G10" s="43"/>
      <c r="H10" s="2" t="s">
        <v>8</v>
      </c>
      <c r="I10" s="4"/>
      <c r="J10" s="50"/>
      <c r="K10" s="51"/>
    </row>
    <row r="11" spans="1:12" ht="12" x14ac:dyDescent="0.2">
      <c r="A11" s="275" t="s">
        <v>9</v>
      </c>
      <c r="B11" s="276"/>
      <c r="C11" s="276"/>
      <c r="D11" s="276"/>
      <c r="E11" s="276"/>
      <c r="F11" s="276"/>
      <c r="G11" s="43"/>
      <c r="H11" s="2" t="s">
        <v>10</v>
      </c>
      <c r="I11" s="1"/>
      <c r="J11" s="50"/>
      <c r="K11" s="51"/>
    </row>
    <row r="12" spans="1:12" x14ac:dyDescent="0.2">
      <c r="A12" s="5" t="s">
        <v>11</v>
      </c>
      <c r="B12" s="98"/>
      <c r="C12" s="98"/>
      <c r="D12" s="98"/>
      <c r="E12" s="98"/>
      <c r="F12" s="43"/>
      <c r="G12" s="43"/>
      <c r="H12" s="2" t="s">
        <v>12</v>
      </c>
      <c r="I12" s="3" t="s">
        <v>13</v>
      </c>
      <c r="J12" s="50"/>
      <c r="K12" s="51"/>
    </row>
    <row r="13" spans="1:12" x14ac:dyDescent="0.2">
      <c r="A13" s="5" t="s">
        <v>14</v>
      </c>
      <c r="B13" s="98"/>
      <c r="C13" s="98"/>
      <c r="D13" s="98"/>
      <c r="E13" s="98"/>
      <c r="F13" s="43"/>
      <c r="G13" s="43"/>
      <c r="H13" s="2" t="s">
        <v>15</v>
      </c>
      <c r="I13" s="3" t="s">
        <v>16</v>
      </c>
      <c r="J13" s="50"/>
      <c r="K13" s="51"/>
    </row>
    <row r="14" spans="1:12" x14ac:dyDescent="0.2">
      <c r="A14" s="52"/>
      <c r="B14" s="98"/>
      <c r="C14" s="98"/>
      <c r="D14" s="98"/>
      <c r="E14" s="98"/>
      <c r="F14" s="43"/>
      <c r="G14" s="43"/>
      <c r="H14" s="45"/>
      <c r="I14" s="43"/>
      <c r="J14" s="50"/>
      <c r="K14" s="51"/>
    </row>
    <row r="15" spans="1:12" ht="13.5" thickBot="1" x14ac:dyDescent="0.25">
      <c r="A15" s="52"/>
      <c r="B15" s="98"/>
      <c r="C15" s="98"/>
      <c r="D15" s="98"/>
      <c r="E15" s="98"/>
      <c r="F15" s="43"/>
      <c r="G15" s="43"/>
      <c r="H15" s="45"/>
      <c r="I15" s="43"/>
      <c r="J15" s="50"/>
      <c r="K15" s="51"/>
    </row>
    <row r="16" spans="1:12" ht="11.25" customHeight="1" x14ac:dyDescent="0.2">
      <c r="A16" s="6" t="s">
        <v>17</v>
      </c>
      <c r="B16" s="99" t="s">
        <v>18</v>
      </c>
      <c r="C16" s="100" t="s">
        <v>19</v>
      </c>
      <c r="D16" s="99" t="s">
        <v>20</v>
      </c>
      <c r="E16" s="99" t="s">
        <v>21</v>
      </c>
      <c r="F16" s="7" t="s">
        <v>22</v>
      </c>
      <c r="G16" s="7" t="s">
        <v>23</v>
      </c>
      <c r="H16" s="8" t="s">
        <v>232</v>
      </c>
      <c r="I16" s="8" t="s">
        <v>24</v>
      </c>
      <c r="J16" s="38" t="s">
        <v>25</v>
      </c>
      <c r="K16" s="92" t="s">
        <v>26</v>
      </c>
      <c r="L16" s="52"/>
    </row>
    <row r="17" spans="1:11" x14ac:dyDescent="0.2">
      <c r="A17" s="9">
        <v>1</v>
      </c>
      <c r="B17" s="101">
        <v>2</v>
      </c>
      <c r="C17" s="101">
        <v>3</v>
      </c>
      <c r="D17" s="101">
        <v>4</v>
      </c>
      <c r="E17" s="101">
        <v>5</v>
      </c>
      <c r="F17" s="10">
        <v>6</v>
      </c>
      <c r="G17" s="10">
        <v>7</v>
      </c>
      <c r="H17" s="10">
        <v>8</v>
      </c>
      <c r="I17" s="10">
        <v>9</v>
      </c>
      <c r="J17" s="39">
        <v>10</v>
      </c>
      <c r="K17" s="94"/>
    </row>
    <row r="18" spans="1:11" ht="24" x14ac:dyDescent="0.2">
      <c r="A18" s="125" t="s">
        <v>210</v>
      </c>
      <c r="B18" s="126" t="s">
        <v>29</v>
      </c>
      <c r="C18" s="126" t="s">
        <v>211</v>
      </c>
      <c r="D18" s="126" t="s">
        <v>212</v>
      </c>
      <c r="E18" s="126" t="s">
        <v>30</v>
      </c>
      <c r="F18" s="127"/>
      <c r="G18" s="127"/>
      <c r="H18" s="176">
        <f>SUM(H19)</f>
        <v>150000</v>
      </c>
      <c r="I18" s="199">
        <f>SUM(I19)</f>
        <v>25000</v>
      </c>
      <c r="J18" s="95">
        <f>SUM(J19)</f>
        <v>0</v>
      </c>
      <c r="K18" s="89">
        <f>SUM(K19)</f>
        <v>25000</v>
      </c>
    </row>
    <row r="19" spans="1:11" x14ac:dyDescent="0.2">
      <c r="A19" s="128" t="s">
        <v>31</v>
      </c>
      <c r="B19" s="106" t="s">
        <v>29</v>
      </c>
      <c r="C19" s="106" t="s">
        <v>211</v>
      </c>
      <c r="D19" s="106" t="s">
        <v>212</v>
      </c>
      <c r="E19" s="106" t="s">
        <v>32</v>
      </c>
      <c r="F19" s="35"/>
      <c r="G19" s="35"/>
      <c r="H19" s="177">
        <v>150000</v>
      </c>
      <c r="I19" s="224">
        <v>25000</v>
      </c>
      <c r="J19" s="188">
        <v>0</v>
      </c>
      <c r="K19" s="124">
        <f t="shared" ref="K19:K23" si="0">I19-J19</f>
        <v>25000</v>
      </c>
    </row>
    <row r="20" spans="1:11" s="11" customFormat="1" ht="72" customHeight="1" outlineLevel="4" x14ac:dyDescent="0.2">
      <c r="A20" s="130" t="s">
        <v>33</v>
      </c>
      <c r="B20" s="104" t="s">
        <v>29</v>
      </c>
      <c r="C20" s="104" t="s">
        <v>34</v>
      </c>
      <c r="D20" s="104" t="s">
        <v>35</v>
      </c>
      <c r="E20" s="104" t="s">
        <v>30</v>
      </c>
      <c r="F20" s="131"/>
      <c r="G20" s="131"/>
      <c r="H20" s="178">
        <f>SUM(H21:H24)</f>
        <v>1400000</v>
      </c>
      <c r="I20" s="201">
        <f>SUM(I21:I24)</f>
        <v>0</v>
      </c>
      <c r="J20" s="189">
        <f>SUM(J21:J24)</f>
        <v>0</v>
      </c>
      <c r="K20" s="40">
        <f>SUM(K21:K24)</f>
        <v>0</v>
      </c>
    </row>
    <row r="21" spans="1:11" s="12" customFormat="1" ht="22.5" outlineLevel="5" x14ac:dyDescent="0.2">
      <c r="A21" s="17" t="s">
        <v>31</v>
      </c>
      <c r="B21" s="102" t="s">
        <v>29</v>
      </c>
      <c r="C21" s="102" t="s">
        <v>34</v>
      </c>
      <c r="D21" s="102" t="s">
        <v>35</v>
      </c>
      <c r="E21" s="102" t="s">
        <v>32</v>
      </c>
      <c r="F21" s="69" t="s">
        <v>254</v>
      </c>
      <c r="G21" s="69" t="s">
        <v>36</v>
      </c>
      <c r="H21" s="177">
        <v>4000</v>
      </c>
      <c r="I21" s="200">
        <v>0</v>
      </c>
      <c r="J21" s="188">
        <v>0</v>
      </c>
      <c r="K21" s="124">
        <f t="shared" si="0"/>
        <v>0</v>
      </c>
    </row>
    <row r="22" spans="1:11" s="12" customFormat="1" ht="22.5" outlineLevel="5" x14ac:dyDescent="0.2">
      <c r="A22" s="17" t="s">
        <v>31</v>
      </c>
      <c r="B22" s="102" t="s">
        <v>29</v>
      </c>
      <c r="C22" s="102" t="s">
        <v>34</v>
      </c>
      <c r="D22" s="102" t="s">
        <v>35</v>
      </c>
      <c r="E22" s="102" t="s">
        <v>32</v>
      </c>
      <c r="F22" s="69" t="s">
        <v>254</v>
      </c>
      <c r="G22" s="69" t="s">
        <v>37</v>
      </c>
      <c r="H22" s="177">
        <v>76000</v>
      </c>
      <c r="I22" s="200">
        <v>0</v>
      </c>
      <c r="J22" s="188">
        <v>0</v>
      </c>
      <c r="K22" s="124">
        <f t="shared" si="0"/>
        <v>0</v>
      </c>
    </row>
    <row r="23" spans="1:11" s="12" customFormat="1" ht="36" outlineLevel="5" x14ac:dyDescent="0.2">
      <c r="A23" s="13" t="s">
        <v>38</v>
      </c>
      <c r="B23" s="102" t="s">
        <v>29</v>
      </c>
      <c r="C23" s="102" t="s">
        <v>34</v>
      </c>
      <c r="D23" s="102" t="s">
        <v>35</v>
      </c>
      <c r="E23" s="102" t="s">
        <v>39</v>
      </c>
      <c r="F23" s="69" t="s">
        <v>254</v>
      </c>
      <c r="G23" s="69" t="s">
        <v>36</v>
      </c>
      <c r="H23" s="177">
        <v>66000</v>
      </c>
      <c r="I23" s="200">
        <v>0</v>
      </c>
      <c r="J23" s="188">
        <v>0</v>
      </c>
      <c r="K23" s="124">
        <f t="shared" si="0"/>
        <v>0</v>
      </c>
    </row>
    <row r="24" spans="1:11" s="12" customFormat="1" ht="36" outlineLevel="5" x14ac:dyDescent="0.2">
      <c r="A24" s="13" t="s">
        <v>38</v>
      </c>
      <c r="B24" s="102" t="s">
        <v>29</v>
      </c>
      <c r="C24" s="102" t="s">
        <v>34</v>
      </c>
      <c r="D24" s="102" t="s">
        <v>35</v>
      </c>
      <c r="E24" s="102" t="s">
        <v>39</v>
      </c>
      <c r="F24" s="69" t="s">
        <v>254</v>
      </c>
      <c r="G24" s="69" t="s">
        <v>37</v>
      </c>
      <c r="H24" s="177">
        <v>1254000</v>
      </c>
      <c r="I24" s="200">
        <v>0</v>
      </c>
      <c r="J24" s="188">
        <v>0</v>
      </c>
      <c r="K24" s="124">
        <f>I24-J24</f>
        <v>0</v>
      </c>
    </row>
    <row r="25" spans="1:11" s="11" customFormat="1" ht="39.75" customHeight="1" outlineLevel="3" x14ac:dyDescent="0.2">
      <c r="A25" s="130" t="s">
        <v>40</v>
      </c>
      <c r="B25" s="104" t="s">
        <v>29</v>
      </c>
      <c r="C25" s="104" t="s">
        <v>28</v>
      </c>
      <c r="D25" s="104" t="s">
        <v>41</v>
      </c>
      <c r="E25" s="104" t="s">
        <v>30</v>
      </c>
      <c r="F25" s="131"/>
      <c r="G25" s="131"/>
      <c r="H25" s="178">
        <f>SUM(H26)</f>
        <v>1379130</v>
      </c>
      <c r="I25" s="201">
        <f>SUM(I26)</f>
        <v>376130</v>
      </c>
      <c r="J25" s="189">
        <f>SUM(J26)</f>
        <v>103471</v>
      </c>
      <c r="K25" s="40">
        <f>SUM(K26)</f>
        <v>272659</v>
      </c>
    </row>
    <row r="26" spans="1:11" s="12" customFormat="1" outlineLevel="5" x14ac:dyDescent="0.2">
      <c r="A26" s="17" t="s">
        <v>31</v>
      </c>
      <c r="B26" s="102" t="s">
        <v>29</v>
      </c>
      <c r="C26" s="102" t="s">
        <v>28</v>
      </c>
      <c r="D26" s="102" t="s">
        <v>41</v>
      </c>
      <c r="E26" s="102" t="s">
        <v>32</v>
      </c>
      <c r="F26" s="66"/>
      <c r="G26" s="66"/>
      <c r="H26" s="177">
        <v>1379130</v>
      </c>
      <c r="I26" s="224">
        <v>376130</v>
      </c>
      <c r="J26" s="226">
        <v>103471</v>
      </c>
      <c r="K26" s="124">
        <f>I26-J26</f>
        <v>272659</v>
      </c>
    </row>
    <row r="27" spans="1:11" s="11" customFormat="1" ht="53.25" customHeight="1" outlineLevel="3" x14ac:dyDescent="0.2">
      <c r="A27" s="132" t="s">
        <v>42</v>
      </c>
      <c r="B27" s="104" t="s">
        <v>29</v>
      </c>
      <c r="C27" s="104" t="s">
        <v>28</v>
      </c>
      <c r="D27" s="104" t="s">
        <v>43</v>
      </c>
      <c r="E27" s="104" t="s">
        <v>30</v>
      </c>
      <c r="F27" s="131"/>
      <c r="G27" s="131"/>
      <c r="H27" s="178">
        <f>SUM(H28:H29)</f>
        <v>1056310</v>
      </c>
      <c r="I27" s="201">
        <f>SUM(I28:I29)</f>
        <v>288086</v>
      </c>
      <c r="J27" s="189">
        <f>SUM(J28:J29)</f>
        <v>27886.5</v>
      </c>
      <c r="K27" s="40">
        <f>SUM(K28:K29)</f>
        <v>260199.5</v>
      </c>
    </row>
    <row r="28" spans="1:11" s="12" customFormat="1" outlineLevel="5" x14ac:dyDescent="0.2">
      <c r="A28" s="17" t="s">
        <v>31</v>
      </c>
      <c r="B28" s="102" t="s">
        <v>29</v>
      </c>
      <c r="C28" s="102" t="s">
        <v>28</v>
      </c>
      <c r="D28" s="102" t="s">
        <v>43</v>
      </c>
      <c r="E28" s="102" t="s">
        <v>32</v>
      </c>
      <c r="F28" s="66"/>
      <c r="G28" s="66"/>
      <c r="H28" s="177">
        <v>5260</v>
      </c>
      <c r="I28" s="224">
        <v>1436</v>
      </c>
      <c r="J28" s="226">
        <v>136.5</v>
      </c>
      <c r="K28" s="124">
        <f t="shared" ref="K28:K29" si="1">I28-J28</f>
        <v>1299.5</v>
      </c>
    </row>
    <row r="29" spans="1:11" s="12" customFormat="1" ht="36" outlineLevel="5" x14ac:dyDescent="0.2">
      <c r="A29" s="13" t="s">
        <v>38</v>
      </c>
      <c r="B29" s="102" t="s">
        <v>29</v>
      </c>
      <c r="C29" s="102" t="s">
        <v>28</v>
      </c>
      <c r="D29" s="102" t="s">
        <v>43</v>
      </c>
      <c r="E29" s="102" t="s">
        <v>39</v>
      </c>
      <c r="F29" s="66"/>
      <c r="G29" s="66"/>
      <c r="H29" s="177">
        <v>1051050</v>
      </c>
      <c r="I29" s="224">
        <v>286650</v>
      </c>
      <c r="J29" s="226">
        <v>27750</v>
      </c>
      <c r="K29" s="124">
        <f t="shared" si="1"/>
        <v>258900</v>
      </c>
    </row>
    <row r="30" spans="1:11" s="11" customFormat="1" ht="48" outlineLevel="3" x14ac:dyDescent="0.2">
      <c r="A30" s="130" t="s">
        <v>44</v>
      </c>
      <c r="B30" s="104" t="s">
        <v>29</v>
      </c>
      <c r="C30" s="104" t="s">
        <v>28</v>
      </c>
      <c r="D30" s="104" t="s">
        <v>45</v>
      </c>
      <c r="E30" s="104" t="s">
        <v>30</v>
      </c>
      <c r="F30" s="131"/>
      <c r="G30" s="131"/>
      <c r="H30" s="178">
        <f>SUM(H31:H32)</f>
        <v>355770</v>
      </c>
      <c r="I30" s="201">
        <f>SUM(I31:I32)</f>
        <v>97026</v>
      </c>
      <c r="J30" s="189">
        <f>SUM(J31:J32)</f>
        <v>3000</v>
      </c>
      <c r="K30" s="40">
        <f>SUM(K31:K32)</f>
        <v>94026</v>
      </c>
    </row>
    <row r="31" spans="1:11" s="12" customFormat="1" outlineLevel="5" x14ac:dyDescent="0.2">
      <c r="A31" s="17" t="s">
        <v>31</v>
      </c>
      <c r="B31" s="102" t="s">
        <v>29</v>
      </c>
      <c r="C31" s="102" t="s">
        <v>28</v>
      </c>
      <c r="D31" s="102" t="s">
        <v>45</v>
      </c>
      <c r="E31" s="102" t="s">
        <v>32</v>
      </c>
      <c r="F31" s="66"/>
      <c r="G31" s="66"/>
      <c r="H31" s="177">
        <v>1770</v>
      </c>
      <c r="I31" s="224">
        <v>482</v>
      </c>
      <c r="J31" s="226">
        <v>0</v>
      </c>
      <c r="K31" s="124">
        <f t="shared" ref="K31:K32" si="2">I31-J31</f>
        <v>482</v>
      </c>
    </row>
    <row r="32" spans="1:11" s="12" customFormat="1" ht="36" outlineLevel="5" x14ac:dyDescent="0.2">
      <c r="A32" s="13" t="s">
        <v>38</v>
      </c>
      <c r="B32" s="102" t="s">
        <v>29</v>
      </c>
      <c r="C32" s="102" t="s">
        <v>28</v>
      </c>
      <c r="D32" s="102" t="s">
        <v>45</v>
      </c>
      <c r="E32" s="102" t="s">
        <v>39</v>
      </c>
      <c r="F32" s="66"/>
      <c r="G32" s="66"/>
      <c r="H32" s="177">
        <v>354000</v>
      </c>
      <c r="I32" s="224">
        <v>96544</v>
      </c>
      <c r="J32" s="226">
        <v>3000</v>
      </c>
      <c r="K32" s="124">
        <f t="shared" si="2"/>
        <v>93544</v>
      </c>
    </row>
    <row r="33" spans="1:12" s="11" customFormat="1" ht="24" outlineLevel="3" x14ac:dyDescent="0.2">
      <c r="A33" s="130" t="s">
        <v>27</v>
      </c>
      <c r="B33" s="104" t="s">
        <v>29</v>
      </c>
      <c r="C33" s="104" t="s">
        <v>28</v>
      </c>
      <c r="D33" s="104" t="s">
        <v>46</v>
      </c>
      <c r="E33" s="104" t="s">
        <v>30</v>
      </c>
      <c r="F33" s="131"/>
      <c r="G33" s="131"/>
      <c r="H33" s="178">
        <f>SUM(H34:H35)</f>
        <v>14628780</v>
      </c>
      <c r="I33" s="201">
        <f>SUM(I34:I35)</f>
        <v>2468344.3199999998</v>
      </c>
      <c r="J33" s="189">
        <f>SUM(J34:J35)</f>
        <v>1077676.92</v>
      </c>
      <c r="K33" s="40">
        <f>SUM(K34:K35)</f>
        <v>1390667.4</v>
      </c>
    </row>
    <row r="34" spans="1:12" s="12" customFormat="1" outlineLevel="5" x14ac:dyDescent="0.2">
      <c r="A34" s="17" t="s">
        <v>31</v>
      </c>
      <c r="B34" s="102" t="s">
        <v>29</v>
      </c>
      <c r="C34" s="102" t="s">
        <v>28</v>
      </c>
      <c r="D34" s="102" t="s">
        <v>46</v>
      </c>
      <c r="E34" s="102" t="s">
        <v>32</v>
      </c>
      <c r="F34" s="66"/>
      <c r="G34" s="66"/>
      <c r="H34" s="177">
        <v>72780</v>
      </c>
      <c r="I34" s="224">
        <v>12280.32</v>
      </c>
      <c r="J34" s="226">
        <v>3148.92</v>
      </c>
      <c r="K34" s="124">
        <f t="shared" ref="K34:K35" si="3">I34-J34</f>
        <v>9131.4</v>
      </c>
    </row>
    <row r="35" spans="1:12" s="12" customFormat="1" ht="36" outlineLevel="5" x14ac:dyDescent="0.2">
      <c r="A35" s="13" t="s">
        <v>38</v>
      </c>
      <c r="B35" s="102" t="s">
        <v>29</v>
      </c>
      <c r="C35" s="102" t="s">
        <v>28</v>
      </c>
      <c r="D35" s="102" t="s">
        <v>46</v>
      </c>
      <c r="E35" s="102" t="s">
        <v>39</v>
      </c>
      <c r="F35" s="66"/>
      <c r="G35" s="66"/>
      <c r="H35" s="177">
        <v>14556000</v>
      </c>
      <c r="I35" s="224">
        <v>2456064</v>
      </c>
      <c r="J35" s="226">
        <v>1074528</v>
      </c>
      <c r="K35" s="124">
        <f t="shared" si="3"/>
        <v>1381536</v>
      </c>
    </row>
    <row r="36" spans="1:12" s="11" customFormat="1" ht="39" customHeight="1" outlineLevel="3" x14ac:dyDescent="0.2">
      <c r="A36" s="130" t="s">
        <v>47</v>
      </c>
      <c r="B36" s="104" t="s">
        <v>29</v>
      </c>
      <c r="C36" s="104" t="s">
        <v>28</v>
      </c>
      <c r="D36" s="104" t="s">
        <v>48</v>
      </c>
      <c r="E36" s="104" t="s">
        <v>30</v>
      </c>
      <c r="F36" s="131"/>
      <c r="G36" s="131"/>
      <c r="H36" s="178">
        <f>SUM(H37)</f>
        <v>1526000</v>
      </c>
      <c r="I36" s="201">
        <f>SUM(I37)</f>
        <v>305200</v>
      </c>
      <c r="J36" s="189">
        <f>SUM(J37)</f>
        <v>0</v>
      </c>
      <c r="K36" s="40">
        <f>SUM(K37)</f>
        <v>305200</v>
      </c>
    </row>
    <row r="37" spans="1:12" s="12" customFormat="1" ht="60" outlineLevel="5" x14ac:dyDescent="0.2">
      <c r="A37" s="17" t="s">
        <v>49</v>
      </c>
      <c r="B37" s="102" t="s">
        <v>29</v>
      </c>
      <c r="C37" s="102" t="s">
        <v>28</v>
      </c>
      <c r="D37" s="102" t="s">
        <v>48</v>
      </c>
      <c r="E37" s="102" t="s">
        <v>50</v>
      </c>
      <c r="F37" s="66"/>
      <c r="G37" s="66"/>
      <c r="H37" s="177">
        <v>1526000</v>
      </c>
      <c r="I37" s="224">
        <v>305200</v>
      </c>
      <c r="J37" s="188">
        <v>0</v>
      </c>
      <c r="K37" s="124">
        <f>I37-J37</f>
        <v>305200</v>
      </c>
    </row>
    <row r="38" spans="1:12" s="11" customFormat="1" ht="49.5" customHeight="1" outlineLevel="3" x14ac:dyDescent="0.2">
      <c r="A38" s="130" t="s">
        <v>51</v>
      </c>
      <c r="B38" s="104" t="s">
        <v>29</v>
      </c>
      <c r="C38" s="104" t="s">
        <v>28</v>
      </c>
      <c r="D38" s="104" t="s">
        <v>52</v>
      </c>
      <c r="E38" s="104" t="s">
        <v>30</v>
      </c>
      <c r="F38" s="131"/>
      <c r="G38" s="131"/>
      <c r="H38" s="178">
        <f>SUM(H39)</f>
        <v>4796690</v>
      </c>
      <c r="I38" s="201">
        <f>SUM(I39)</f>
        <v>1199100</v>
      </c>
      <c r="J38" s="189">
        <f>SUM(J39)</f>
        <v>0</v>
      </c>
      <c r="K38" s="40">
        <f>SUM(K39)</f>
        <v>1199100</v>
      </c>
    </row>
    <row r="39" spans="1:12" s="12" customFormat="1" ht="60" outlineLevel="5" x14ac:dyDescent="0.2">
      <c r="A39" s="17" t="s">
        <v>49</v>
      </c>
      <c r="B39" s="102" t="s">
        <v>29</v>
      </c>
      <c r="C39" s="102" t="s">
        <v>28</v>
      </c>
      <c r="D39" s="102" t="s">
        <v>52</v>
      </c>
      <c r="E39" s="102" t="s">
        <v>50</v>
      </c>
      <c r="F39" s="66"/>
      <c r="G39" s="66"/>
      <c r="H39" s="177">
        <v>4796690</v>
      </c>
      <c r="I39" s="224">
        <v>1199100</v>
      </c>
      <c r="J39" s="188">
        <v>0</v>
      </c>
      <c r="K39" s="124">
        <f>I39-J39</f>
        <v>1199100</v>
      </c>
    </row>
    <row r="40" spans="1:12" s="11" customFormat="1" ht="96" outlineLevel="3" x14ac:dyDescent="0.2">
      <c r="A40" s="130" t="s">
        <v>207</v>
      </c>
      <c r="B40" s="104" t="s">
        <v>29</v>
      </c>
      <c r="C40" s="104" t="s">
        <v>28</v>
      </c>
      <c r="D40" s="104" t="s">
        <v>229</v>
      </c>
      <c r="E40" s="104" t="s">
        <v>30</v>
      </c>
      <c r="F40" s="131"/>
      <c r="G40" s="131"/>
      <c r="H40" s="178">
        <f>SUM(H41)</f>
        <v>1209140</v>
      </c>
      <c r="I40" s="201">
        <f>SUM(I41)</f>
        <v>327542.5</v>
      </c>
      <c r="J40" s="189">
        <f>SUM(J41)</f>
        <v>0</v>
      </c>
      <c r="K40" s="40">
        <f>SUM(K41)</f>
        <v>327542.5</v>
      </c>
    </row>
    <row r="41" spans="1:12" s="12" customFormat="1" ht="60" outlineLevel="5" x14ac:dyDescent="0.2">
      <c r="A41" s="17" t="s">
        <v>49</v>
      </c>
      <c r="B41" s="102" t="s">
        <v>29</v>
      </c>
      <c r="C41" s="102" t="s">
        <v>28</v>
      </c>
      <c r="D41" s="102" t="s">
        <v>229</v>
      </c>
      <c r="E41" s="102" t="s">
        <v>50</v>
      </c>
      <c r="F41" s="66"/>
      <c r="G41" s="66"/>
      <c r="H41" s="177">
        <v>1209140</v>
      </c>
      <c r="I41" s="224">
        <v>327542.5</v>
      </c>
      <c r="J41" s="188">
        <v>0</v>
      </c>
      <c r="K41" s="124">
        <f>I41-J41</f>
        <v>327542.5</v>
      </c>
    </row>
    <row r="42" spans="1:12" s="11" customFormat="1" ht="84" outlineLevel="3" x14ac:dyDescent="0.2">
      <c r="A42" s="130" t="s">
        <v>208</v>
      </c>
      <c r="B42" s="104" t="s">
        <v>29</v>
      </c>
      <c r="C42" s="104" t="s">
        <v>28</v>
      </c>
      <c r="D42" s="104" t="s">
        <v>230</v>
      </c>
      <c r="E42" s="104" t="s">
        <v>30</v>
      </c>
      <c r="F42" s="131"/>
      <c r="G42" s="131"/>
      <c r="H42" s="178">
        <f>SUM(H43)</f>
        <v>3726694</v>
      </c>
      <c r="I42" s="201">
        <f>SUM(I43)</f>
        <v>1294200</v>
      </c>
      <c r="J42" s="189">
        <f>SUM(J43)</f>
        <v>0</v>
      </c>
      <c r="K42" s="40">
        <f>SUM(K43)</f>
        <v>1294200</v>
      </c>
    </row>
    <row r="43" spans="1:12" s="12" customFormat="1" ht="60" outlineLevel="5" x14ac:dyDescent="0.2">
      <c r="A43" s="17" t="s">
        <v>49</v>
      </c>
      <c r="B43" s="102" t="s">
        <v>29</v>
      </c>
      <c r="C43" s="102" t="s">
        <v>28</v>
      </c>
      <c r="D43" s="102" t="s">
        <v>230</v>
      </c>
      <c r="E43" s="102" t="s">
        <v>50</v>
      </c>
      <c r="F43" s="66"/>
      <c r="G43" s="66"/>
      <c r="H43" s="177">
        <v>3726694</v>
      </c>
      <c r="I43" s="224">
        <v>1294200</v>
      </c>
      <c r="J43" s="188">
        <v>0</v>
      </c>
      <c r="K43" s="250">
        <f>I43-J43</f>
        <v>1294200</v>
      </c>
    </row>
    <row r="44" spans="1:12" s="11" customFormat="1" ht="84" outlineLevel="3" x14ac:dyDescent="0.2">
      <c r="A44" s="130" t="s">
        <v>261</v>
      </c>
      <c r="B44" s="104">
        <v>148</v>
      </c>
      <c r="C44" s="104" t="s">
        <v>28</v>
      </c>
      <c r="D44" s="104" t="s">
        <v>262</v>
      </c>
      <c r="E44" s="104" t="s">
        <v>30</v>
      </c>
      <c r="F44" s="131"/>
      <c r="G44" s="131"/>
      <c r="H44" s="178">
        <f>SUM(H45)</f>
        <v>123568900</v>
      </c>
      <c r="I44" s="178">
        <f t="shared" ref="I44:J44" si="4">SUM(I45)</f>
        <v>0</v>
      </c>
      <c r="J44" s="178">
        <f t="shared" si="4"/>
        <v>0</v>
      </c>
      <c r="K44" s="201">
        <f>SUM(K45)</f>
        <v>0</v>
      </c>
      <c r="L44" s="11">
        <v>111</v>
      </c>
    </row>
    <row r="45" spans="1:12" s="248" customFormat="1" ht="60" outlineLevel="5" x14ac:dyDescent="0.2">
      <c r="A45" s="231" t="s">
        <v>49</v>
      </c>
      <c r="B45" s="255">
        <v>148</v>
      </c>
      <c r="C45" s="229" t="s">
        <v>28</v>
      </c>
      <c r="D45" s="255" t="s">
        <v>262</v>
      </c>
      <c r="E45" s="229">
        <v>811</v>
      </c>
      <c r="F45" s="256" t="s">
        <v>266</v>
      </c>
      <c r="G45" s="223" t="s">
        <v>37</v>
      </c>
      <c r="H45" s="223">
        <v>123568900</v>
      </c>
      <c r="I45" s="224">
        <v>0</v>
      </c>
      <c r="J45" s="226">
        <v>0</v>
      </c>
      <c r="K45" s="251">
        <f>I45-J45</f>
        <v>0</v>
      </c>
    </row>
    <row r="46" spans="1:12" s="11" customFormat="1" ht="36" outlineLevel="3" x14ac:dyDescent="0.2">
      <c r="A46" s="130" t="s">
        <v>55</v>
      </c>
      <c r="B46" s="104" t="s">
        <v>29</v>
      </c>
      <c r="C46" s="104" t="s">
        <v>28</v>
      </c>
      <c r="D46" s="104" t="s">
        <v>56</v>
      </c>
      <c r="E46" s="104" t="s">
        <v>30</v>
      </c>
      <c r="F46" s="131"/>
      <c r="G46" s="131"/>
      <c r="H46" s="178">
        <f>SUM(H47)</f>
        <v>3014300</v>
      </c>
      <c r="I46" s="201">
        <f>SUM(I47)</f>
        <v>708400</v>
      </c>
      <c r="J46" s="189">
        <f>SUM(J47)</f>
        <v>25000</v>
      </c>
      <c r="K46" s="40">
        <f>SUM(K47)</f>
        <v>683400</v>
      </c>
    </row>
    <row r="47" spans="1:12" s="12" customFormat="1" outlineLevel="5" x14ac:dyDescent="0.2">
      <c r="A47" s="17" t="s">
        <v>31</v>
      </c>
      <c r="B47" s="102" t="s">
        <v>29</v>
      </c>
      <c r="C47" s="102" t="s">
        <v>28</v>
      </c>
      <c r="D47" s="102" t="s">
        <v>56</v>
      </c>
      <c r="E47" s="102" t="s">
        <v>32</v>
      </c>
      <c r="F47" s="66"/>
      <c r="G47" s="66"/>
      <c r="H47" s="177">
        <v>3014300</v>
      </c>
      <c r="I47" s="224">
        <v>708400</v>
      </c>
      <c r="J47" s="226">
        <v>25000</v>
      </c>
      <c r="K47" s="124">
        <f>I47-J47</f>
        <v>683400</v>
      </c>
    </row>
    <row r="48" spans="1:12" s="11" customFormat="1" outlineLevel="3" x14ac:dyDescent="0.2">
      <c r="A48" s="130" t="s">
        <v>57</v>
      </c>
      <c r="B48" s="104" t="s">
        <v>29</v>
      </c>
      <c r="C48" s="104" t="s">
        <v>28</v>
      </c>
      <c r="D48" s="104" t="s">
        <v>58</v>
      </c>
      <c r="E48" s="104" t="s">
        <v>30</v>
      </c>
      <c r="F48" s="131"/>
      <c r="G48" s="131"/>
      <c r="H48" s="178">
        <f>SUM(H49:H50)</f>
        <v>1020100</v>
      </c>
      <c r="I48" s="201">
        <f>SUM(I49:I50)</f>
        <v>255000</v>
      </c>
      <c r="J48" s="189">
        <f>SUM(J49:J50)</f>
        <v>0</v>
      </c>
      <c r="K48" s="40">
        <f>SUM(K49:K50)</f>
        <v>255000</v>
      </c>
    </row>
    <row r="49" spans="1:12" s="12" customFormat="1" outlineLevel="5" x14ac:dyDescent="0.2">
      <c r="A49" s="17" t="s">
        <v>31</v>
      </c>
      <c r="B49" s="102" t="s">
        <v>29</v>
      </c>
      <c r="C49" s="102" t="s">
        <v>28</v>
      </c>
      <c r="D49" s="102" t="s">
        <v>58</v>
      </c>
      <c r="E49" s="102" t="s">
        <v>32</v>
      </c>
      <c r="F49" s="66"/>
      <c r="G49" s="66"/>
      <c r="H49" s="177">
        <v>5100</v>
      </c>
      <c r="I49" s="224">
        <v>1200</v>
      </c>
      <c r="J49" s="226">
        <v>0</v>
      </c>
      <c r="K49" s="124">
        <f t="shared" ref="K49:K50" si="5">I49-J49</f>
        <v>1200</v>
      </c>
    </row>
    <row r="50" spans="1:12" s="12" customFormat="1" ht="36" outlineLevel="5" x14ac:dyDescent="0.2">
      <c r="A50" s="17" t="s">
        <v>59</v>
      </c>
      <c r="B50" s="102" t="s">
        <v>29</v>
      </c>
      <c r="C50" s="102" t="s">
        <v>28</v>
      </c>
      <c r="D50" s="102" t="s">
        <v>58</v>
      </c>
      <c r="E50" s="102" t="s">
        <v>39</v>
      </c>
      <c r="F50" s="66"/>
      <c r="G50" s="66"/>
      <c r="H50" s="177">
        <v>1015000</v>
      </c>
      <c r="I50" s="224">
        <v>253800</v>
      </c>
      <c r="J50" s="226">
        <v>0</v>
      </c>
      <c r="K50" s="124">
        <f t="shared" si="5"/>
        <v>253800</v>
      </c>
    </row>
    <row r="51" spans="1:12" s="11" customFormat="1" ht="25.5" customHeight="1" outlineLevel="3" x14ac:dyDescent="0.2">
      <c r="A51" s="130" t="s">
        <v>60</v>
      </c>
      <c r="B51" s="104" t="s">
        <v>29</v>
      </c>
      <c r="C51" s="104" t="s">
        <v>28</v>
      </c>
      <c r="D51" s="104" t="s">
        <v>61</v>
      </c>
      <c r="E51" s="104" t="s">
        <v>30</v>
      </c>
      <c r="F51" s="131"/>
      <c r="G51" s="131"/>
      <c r="H51" s="178">
        <f>SUM(H52:H61)</f>
        <v>237561500</v>
      </c>
      <c r="I51" s="201">
        <f>SUM(I52:I61)</f>
        <v>63387762</v>
      </c>
      <c r="J51" s="189">
        <f>SUM(J52:J61)</f>
        <v>55795336.300000004</v>
      </c>
      <c r="K51" s="40">
        <f>SUM(K52:K61)</f>
        <v>7592425.6999999993</v>
      </c>
    </row>
    <row r="52" spans="1:12" s="12" customFormat="1" outlineLevel="5" x14ac:dyDescent="0.2">
      <c r="A52" s="17" t="s">
        <v>62</v>
      </c>
      <c r="B52" s="102" t="s">
        <v>29</v>
      </c>
      <c r="C52" s="102" t="s">
        <v>28</v>
      </c>
      <c r="D52" s="102" t="s">
        <v>61</v>
      </c>
      <c r="E52" s="102" t="s">
        <v>63</v>
      </c>
      <c r="F52" s="66"/>
      <c r="G52" s="66"/>
      <c r="H52" s="177">
        <v>166467018</v>
      </c>
      <c r="I52" s="224">
        <v>44383616</v>
      </c>
      <c r="J52" s="226">
        <v>40697946.240000002</v>
      </c>
      <c r="K52" s="124">
        <f t="shared" ref="K52:K61" si="6">I52-J52</f>
        <v>3685669.7599999979</v>
      </c>
    </row>
    <row r="53" spans="1:12" s="12" customFormat="1" ht="48" outlineLevel="5" x14ac:dyDescent="0.2">
      <c r="A53" s="17" t="s">
        <v>64</v>
      </c>
      <c r="B53" s="102" t="s">
        <v>29</v>
      </c>
      <c r="C53" s="102" t="s">
        <v>28</v>
      </c>
      <c r="D53" s="102" t="s">
        <v>61</v>
      </c>
      <c r="E53" s="102" t="s">
        <v>65</v>
      </c>
      <c r="F53" s="66"/>
      <c r="G53" s="66"/>
      <c r="H53" s="177">
        <v>50273040</v>
      </c>
      <c r="I53" s="224">
        <v>13403746</v>
      </c>
      <c r="J53" s="226">
        <v>11739204.51</v>
      </c>
      <c r="K53" s="124">
        <f t="shared" si="6"/>
        <v>1664541.4900000002</v>
      </c>
    </row>
    <row r="54" spans="1:12" s="12" customFormat="1" ht="24" customHeight="1" outlineLevel="5" x14ac:dyDescent="0.2">
      <c r="A54" s="17" t="s">
        <v>66</v>
      </c>
      <c r="B54" s="102" t="s">
        <v>29</v>
      </c>
      <c r="C54" s="102" t="s">
        <v>28</v>
      </c>
      <c r="D54" s="102" t="s">
        <v>61</v>
      </c>
      <c r="E54" s="102" t="s">
        <v>67</v>
      </c>
      <c r="F54" s="66"/>
      <c r="G54" s="66"/>
      <c r="H54" s="177">
        <v>2644780</v>
      </c>
      <c r="I54" s="224">
        <v>661200</v>
      </c>
      <c r="J54" s="226">
        <v>181398.43</v>
      </c>
      <c r="K54" s="124">
        <f t="shared" si="6"/>
        <v>479801.57</v>
      </c>
    </row>
    <row r="55" spans="1:12" s="12" customFormat="1" outlineLevel="5" x14ac:dyDescent="0.2">
      <c r="A55" s="17" t="s">
        <v>31</v>
      </c>
      <c r="B55" s="102" t="s">
        <v>29</v>
      </c>
      <c r="C55" s="102" t="s">
        <v>28</v>
      </c>
      <c r="D55" s="102" t="s">
        <v>61</v>
      </c>
      <c r="E55" s="102" t="s">
        <v>32</v>
      </c>
      <c r="F55" s="66"/>
      <c r="G55" s="66"/>
      <c r="H55" s="177">
        <v>6482140</v>
      </c>
      <c r="I55" s="224">
        <v>1620600</v>
      </c>
      <c r="J55" s="226">
        <v>729510.39</v>
      </c>
      <c r="K55" s="124">
        <f t="shared" si="6"/>
        <v>891089.61</v>
      </c>
    </row>
    <row r="56" spans="1:12" s="12" customFormat="1" outlineLevel="5" x14ac:dyDescent="0.2">
      <c r="A56" s="17" t="s">
        <v>205</v>
      </c>
      <c r="B56" s="102" t="s">
        <v>29</v>
      </c>
      <c r="C56" s="102" t="s">
        <v>28</v>
      </c>
      <c r="D56" s="102" t="s">
        <v>61</v>
      </c>
      <c r="E56" s="102">
        <v>247</v>
      </c>
      <c r="F56" s="66"/>
      <c r="G56" s="66"/>
      <c r="H56" s="177">
        <v>4287322</v>
      </c>
      <c r="I56" s="224">
        <v>1429100</v>
      </c>
      <c r="J56" s="226">
        <v>1148040.0900000001</v>
      </c>
      <c r="K56" s="124">
        <f t="shared" si="6"/>
        <v>281059.90999999992</v>
      </c>
      <c r="L56" s="12">
        <v>11973109155.02</v>
      </c>
    </row>
    <row r="57" spans="1:12" s="12" customFormat="1" ht="60" outlineLevel="5" x14ac:dyDescent="0.2">
      <c r="A57" s="17" t="s">
        <v>68</v>
      </c>
      <c r="B57" s="102" t="s">
        <v>29</v>
      </c>
      <c r="C57" s="102" t="s">
        <v>28</v>
      </c>
      <c r="D57" s="102" t="s">
        <v>61</v>
      </c>
      <c r="E57" s="102" t="s">
        <v>69</v>
      </c>
      <c r="F57" s="66"/>
      <c r="G57" s="66"/>
      <c r="H57" s="177">
        <v>6823900</v>
      </c>
      <c r="I57" s="224">
        <v>1706100</v>
      </c>
      <c r="J57" s="226">
        <v>1218100</v>
      </c>
      <c r="K57" s="124">
        <f t="shared" si="6"/>
        <v>488000</v>
      </c>
      <c r="L57" s="12">
        <v>11649950588.219999</v>
      </c>
    </row>
    <row r="58" spans="1:12" s="12" customFormat="1" ht="36" outlineLevel="5" x14ac:dyDescent="0.2">
      <c r="A58" s="34" t="s">
        <v>164</v>
      </c>
      <c r="B58" s="106" t="s">
        <v>29</v>
      </c>
      <c r="C58" s="106" t="s">
        <v>28</v>
      </c>
      <c r="D58" s="106" t="s">
        <v>61</v>
      </c>
      <c r="E58" s="106" t="s">
        <v>222</v>
      </c>
      <c r="F58" s="35"/>
      <c r="G58" s="35"/>
      <c r="H58" s="177">
        <v>0</v>
      </c>
      <c r="I58" s="224">
        <v>0</v>
      </c>
      <c r="J58" s="226">
        <v>0</v>
      </c>
      <c r="K58" s="124">
        <f t="shared" si="6"/>
        <v>0</v>
      </c>
      <c r="L58" s="226">
        <f>L56-L57</f>
        <v>323158566.80000114</v>
      </c>
    </row>
    <row r="59" spans="1:12" s="12" customFormat="1" ht="24" outlineLevel="5" x14ac:dyDescent="0.2">
      <c r="A59" s="17" t="s">
        <v>70</v>
      </c>
      <c r="B59" s="102" t="s">
        <v>29</v>
      </c>
      <c r="C59" s="102" t="s">
        <v>28</v>
      </c>
      <c r="D59" s="102" t="s">
        <v>61</v>
      </c>
      <c r="E59" s="102" t="s">
        <v>71</v>
      </c>
      <c r="F59" s="66"/>
      <c r="G59" s="66"/>
      <c r="H59" s="177">
        <v>327906</v>
      </c>
      <c r="I59" s="224">
        <v>109200</v>
      </c>
      <c r="J59" s="226">
        <v>73310.64</v>
      </c>
      <c r="K59" s="124">
        <f t="shared" si="6"/>
        <v>35889.360000000001</v>
      </c>
    </row>
    <row r="60" spans="1:12" s="12" customFormat="1" outlineLevel="5" x14ac:dyDescent="0.2">
      <c r="A60" s="17" t="s">
        <v>72</v>
      </c>
      <c r="B60" s="102" t="s">
        <v>29</v>
      </c>
      <c r="C60" s="102" t="s">
        <v>28</v>
      </c>
      <c r="D60" s="102" t="s">
        <v>61</v>
      </c>
      <c r="E60" s="102" t="s">
        <v>73</v>
      </c>
      <c r="F60" s="66"/>
      <c r="G60" s="66"/>
      <c r="H60" s="177">
        <v>189741</v>
      </c>
      <c r="I60" s="224">
        <v>63200</v>
      </c>
      <c r="J60" s="226">
        <v>7826</v>
      </c>
      <c r="K60" s="124">
        <f t="shared" si="6"/>
        <v>55374</v>
      </c>
    </row>
    <row r="61" spans="1:12" s="12" customFormat="1" outlineLevel="5" x14ac:dyDescent="0.2">
      <c r="A61" s="17" t="s">
        <v>74</v>
      </c>
      <c r="B61" s="102" t="s">
        <v>29</v>
      </c>
      <c r="C61" s="102" t="s">
        <v>28</v>
      </c>
      <c r="D61" s="102" t="s">
        <v>61</v>
      </c>
      <c r="E61" s="102">
        <v>853</v>
      </c>
      <c r="F61" s="66"/>
      <c r="G61" s="66"/>
      <c r="H61" s="177">
        <v>65653</v>
      </c>
      <c r="I61" s="224">
        <v>11000</v>
      </c>
      <c r="J61" s="226">
        <v>0</v>
      </c>
      <c r="K61" s="124">
        <f t="shared" si="6"/>
        <v>11000</v>
      </c>
    </row>
    <row r="62" spans="1:12" s="11" customFormat="1" ht="24" outlineLevel="3" x14ac:dyDescent="0.2">
      <c r="A62" s="31" t="s">
        <v>243</v>
      </c>
      <c r="B62" s="105" t="s">
        <v>29</v>
      </c>
      <c r="C62" s="105" t="s">
        <v>28</v>
      </c>
      <c r="D62" s="105" t="s">
        <v>209</v>
      </c>
      <c r="E62" s="105" t="s">
        <v>30</v>
      </c>
      <c r="F62" s="138"/>
      <c r="G62" s="138"/>
      <c r="H62" s="217">
        <f>SUM(H63:H64)</f>
        <v>25000000</v>
      </c>
      <c r="I62" s="217">
        <f>SUM(I63:I64)</f>
        <v>0</v>
      </c>
      <c r="J62" s="217">
        <f t="shared" ref="J62" si="7">SUM(J63:J64)</f>
        <v>0</v>
      </c>
      <c r="K62" s="218">
        <f>SUM(K63:K64)</f>
        <v>0</v>
      </c>
    </row>
    <row r="63" spans="1:12" s="12" customFormat="1" ht="22.5" outlineLevel="5" x14ac:dyDescent="0.2">
      <c r="A63" s="34" t="s">
        <v>31</v>
      </c>
      <c r="B63" s="106" t="s">
        <v>29</v>
      </c>
      <c r="C63" s="106" t="s">
        <v>28</v>
      </c>
      <c r="D63" s="106" t="s">
        <v>244</v>
      </c>
      <c r="E63" s="106" t="s">
        <v>32</v>
      </c>
      <c r="F63" s="216" t="s">
        <v>257</v>
      </c>
      <c r="G63" s="216" t="s">
        <v>37</v>
      </c>
      <c r="H63" s="227">
        <v>24750000</v>
      </c>
      <c r="I63" s="205">
        <v>0</v>
      </c>
      <c r="J63" s="193">
        <v>0</v>
      </c>
      <c r="K63" s="124">
        <f t="shared" ref="K63:K64" si="8">I63-J63</f>
        <v>0</v>
      </c>
    </row>
    <row r="64" spans="1:12" s="12" customFormat="1" ht="22.5" outlineLevel="5" x14ac:dyDescent="0.2">
      <c r="A64" s="34" t="s">
        <v>31</v>
      </c>
      <c r="B64" s="106" t="s">
        <v>29</v>
      </c>
      <c r="C64" s="106" t="s">
        <v>28</v>
      </c>
      <c r="D64" s="106" t="s">
        <v>244</v>
      </c>
      <c r="E64" s="106" t="s">
        <v>32</v>
      </c>
      <c r="F64" s="216" t="s">
        <v>257</v>
      </c>
      <c r="G64" s="69" t="s">
        <v>36</v>
      </c>
      <c r="H64" s="227">
        <v>250000</v>
      </c>
      <c r="I64" s="205">
        <v>0</v>
      </c>
      <c r="J64" s="193">
        <v>0</v>
      </c>
      <c r="K64" s="124">
        <f t="shared" si="8"/>
        <v>0</v>
      </c>
    </row>
    <row r="65" spans="1:13" s="11" customFormat="1" ht="42" customHeight="1" outlineLevel="3" x14ac:dyDescent="0.2">
      <c r="A65" s="130" t="s">
        <v>76</v>
      </c>
      <c r="B65" s="104" t="s">
        <v>29</v>
      </c>
      <c r="C65" s="104" t="s">
        <v>28</v>
      </c>
      <c r="D65" s="104" t="s">
        <v>77</v>
      </c>
      <c r="E65" s="104" t="s">
        <v>30</v>
      </c>
      <c r="F65" s="131"/>
      <c r="G65" s="131"/>
      <c r="H65" s="178">
        <f>SUM(H66)</f>
        <v>763000</v>
      </c>
      <c r="I65" s="201">
        <f>SUM(I66)</f>
        <v>127200</v>
      </c>
      <c r="J65" s="189">
        <f>SUM(J66)</f>
        <v>0</v>
      </c>
      <c r="K65" s="40">
        <f>SUM(K66)</f>
        <v>127200</v>
      </c>
    </row>
    <row r="66" spans="1:13" s="12" customFormat="1" ht="60" outlineLevel="5" x14ac:dyDescent="0.2">
      <c r="A66" s="17" t="s">
        <v>49</v>
      </c>
      <c r="B66" s="102" t="s">
        <v>29</v>
      </c>
      <c r="C66" s="102" t="s">
        <v>28</v>
      </c>
      <c r="D66" s="102" t="s">
        <v>77</v>
      </c>
      <c r="E66" s="102" t="s">
        <v>50</v>
      </c>
      <c r="F66" s="66"/>
      <c r="G66" s="66"/>
      <c r="H66" s="177">
        <v>763000</v>
      </c>
      <c r="I66" s="224">
        <v>127200</v>
      </c>
      <c r="J66" s="188">
        <v>0</v>
      </c>
      <c r="K66" s="124">
        <f>I66-J66</f>
        <v>127200</v>
      </c>
    </row>
    <row r="67" spans="1:13" s="76" customFormat="1" ht="48" outlineLevel="5" x14ac:dyDescent="0.2">
      <c r="A67" s="130" t="s">
        <v>202</v>
      </c>
      <c r="B67" s="104" t="s">
        <v>29</v>
      </c>
      <c r="C67" s="104" t="s">
        <v>28</v>
      </c>
      <c r="D67" s="104" t="s">
        <v>203</v>
      </c>
      <c r="E67" s="104" t="s">
        <v>30</v>
      </c>
      <c r="F67" s="131"/>
      <c r="G67" s="131"/>
      <c r="H67" s="178">
        <f>SUM(H68)</f>
        <v>750000</v>
      </c>
      <c r="I67" s="178">
        <f t="shared" ref="I67:J67" si="9">SUM(I68)</f>
        <v>125000</v>
      </c>
      <c r="J67" s="178">
        <f t="shared" si="9"/>
        <v>0</v>
      </c>
      <c r="K67" s="40">
        <f>SUM(K68)</f>
        <v>125000</v>
      </c>
      <c r="M67" s="11"/>
    </row>
    <row r="68" spans="1:13" s="76" customFormat="1" ht="60" outlineLevel="5" x14ac:dyDescent="0.2">
      <c r="A68" s="17" t="s">
        <v>49</v>
      </c>
      <c r="B68" s="102" t="s">
        <v>29</v>
      </c>
      <c r="C68" s="102" t="s">
        <v>28</v>
      </c>
      <c r="D68" s="102" t="s">
        <v>203</v>
      </c>
      <c r="E68" s="102">
        <v>244</v>
      </c>
      <c r="F68" s="245"/>
      <c r="G68" s="245"/>
      <c r="H68" s="246">
        <v>750000</v>
      </c>
      <c r="I68" s="244">
        <v>125000</v>
      </c>
      <c r="J68" s="249">
        <v>0</v>
      </c>
      <c r="K68" s="253">
        <f>I68-J68</f>
        <v>125000</v>
      </c>
      <c r="M68" s="11"/>
    </row>
    <row r="69" spans="1:13" s="12" customFormat="1" ht="66.75" customHeight="1" outlineLevel="5" x14ac:dyDescent="0.2">
      <c r="A69" s="130" t="s">
        <v>263</v>
      </c>
      <c r="B69" s="104">
        <v>148</v>
      </c>
      <c r="C69" s="104" t="s">
        <v>28</v>
      </c>
      <c r="D69" s="104" t="s">
        <v>264</v>
      </c>
      <c r="E69" s="104" t="s">
        <v>30</v>
      </c>
      <c r="F69" s="131"/>
      <c r="G69" s="131"/>
      <c r="H69" s="178">
        <f>SUM(H70)</f>
        <v>403834586</v>
      </c>
      <c r="I69" s="201">
        <f>SUM(I70)</f>
        <v>0</v>
      </c>
      <c r="J69" s="189">
        <f>SUM(J70)</f>
        <v>0</v>
      </c>
      <c r="K69" s="189">
        <f>SUM(K70)</f>
        <v>0</v>
      </c>
    </row>
    <row r="70" spans="1:13" s="248" customFormat="1" ht="60" outlineLevel="5" x14ac:dyDescent="0.2">
      <c r="A70" s="231" t="s">
        <v>49</v>
      </c>
      <c r="B70" s="229" t="s">
        <v>29</v>
      </c>
      <c r="C70" s="229" t="s">
        <v>28</v>
      </c>
      <c r="D70" s="229" t="s">
        <v>264</v>
      </c>
      <c r="E70" s="229">
        <v>811</v>
      </c>
      <c r="F70" s="256" t="s">
        <v>267</v>
      </c>
      <c r="G70" s="223" t="s">
        <v>37</v>
      </c>
      <c r="H70" s="223">
        <v>403834586</v>
      </c>
      <c r="I70" s="224">
        <v>0</v>
      </c>
      <c r="J70" s="226">
        <v>0</v>
      </c>
      <c r="K70" s="247">
        <f>I70-J70</f>
        <v>0</v>
      </c>
    </row>
    <row r="71" spans="1:13" s="11" customFormat="1" ht="49.5" customHeight="1" outlineLevel="3" x14ac:dyDescent="0.2">
      <c r="A71" s="130" t="s">
        <v>78</v>
      </c>
      <c r="B71" s="104" t="s">
        <v>29</v>
      </c>
      <c r="C71" s="104" t="s">
        <v>79</v>
      </c>
      <c r="D71" s="104" t="s">
        <v>80</v>
      </c>
      <c r="E71" s="104" t="s">
        <v>30</v>
      </c>
      <c r="F71" s="131"/>
      <c r="G71" s="131"/>
      <c r="H71" s="178">
        <f>SUM(H72:H73)</f>
        <v>169015200</v>
      </c>
      <c r="I71" s="201">
        <f>SUM(I72:I73)</f>
        <v>43453800</v>
      </c>
      <c r="J71" s="189">
        <f>SUM(J72:J73)</f>
        <v>43004382.659999996</v>
      </c>
      <c r="K71" s="40">
        <f>SUM(K72:K73)</f>
        <v>449417.33999999997</v>
      </c>
    </row>
    <row r="72" spans="1:13" s="12" customFormat="1" outlineLevel="5" x14ac:dyDescent="0.2">
      <c r="A72" s="17" t="s">
        <v>31</v>
      </c>
      <c r="B72" s="102" t="s">
        <v>29</v>
      </c>
      <c r="C72" s="102" t="s">
        <v>79</v>
      </c>
      <c r="D72" s="102" t="s">
        <v>80</v>
      </c>
      <c r="E72" s="102" t="s">
        <v>32</v>
      </c>
      <c r="F72" s="66"/>
      <c r="G72" s="66"/>
      <c r="H72" s="177">
        <v>1200000</v>
      </c>
      <c r="I72" s="224">
        <v>300000</v>
      </c>
      <c r="J72" s="226">
        <v>-46217.34</v>
      </c>
      <c r="K72" s="124">
        <f t="shared" ref="K72:K73" si="10">I72-J72</f>
        <v>346217.33999999997</v>
      </c>
    </row>
    <row r="73" spans="1:13" s="12" customFormat="1" ht="36" outlineLevel="5" x14ac:dyDescent="0.2">
      <c r="A73" s="13" t="s">
        <v>38</v>
      </c>
      <c r="B73" s="102" t="s">
        <v>29</v>
      </c>
      <c r="C73" s="102" t="s">
        <v>79</v>
      </c>
      <c r="D73" s="102" t="s">
        <v>80</v>
      </c>
      <c r="E73" s="102" t="s">
        <v>81</v>
      </c>
      <c r="F73" s="66"/>
      <c r="G73" s="66"/>
      <c r="H73" s="223">
        <v>167815200</v>
      </c>
      <c r="I73" s="224">
        <v>43153800</v>
      </c>
      <c r="J73" s="226">
        <v>43050600</v>
      </c>
      <c r="K73" s="124">
        <f t="shared" si="10"/>
        <v>103200</v>
      </c>
    </row>
    <row r="74" spans="1:13" s="11" customFormat="1" ht="60" outlineLevel="3" x14ac:dyDescent="0.2">
      <c r="A74" s="130" t="s">
        <v>82</v>
      </c>
      <c r="B74" s="104" t="s">
        <v>29</v>
      </c>
      <c r="C74" s="104" t="s">
        <v>79</v>
      </c>
      <c r="D74" s="104" t="s">
        <v>83</v>
      </c>
      <c r="E74" s="104" t="s">
        <v>30</v>
      </c>
      <c r="F74" s="131"/>
      <c r="G74" s="131"/>
      <c r="H74" s="178">
        <f>SUM(H75:H75)</f>
        <v>75731500</v>
      </c>
      <c r="I74" s="201">
        <f>SUM(I75:I75)</f>
        <v>5174400</v>
      </c>
      <c r="J74" s="190">
        <f>SUM(J75:J75)</f>
        <v>5174400</v>
      </c>
      <c r="K74" s="15">
        <f>SUM(K75:K75)</f>
        <v>0</v>
      </c>
    </row>
    <row r="75" spans="1:13" s="12" customFormat="1" ht="24" outlineLevel="5" x14ac:dyDescent="0.25">
      <c r="A75" s="17" t="s">
        <v>84</v>
      </c>
      <c r="B75" s="102" t="s">
        <v>29</v>
      </c>
      <c r="C75" s="102" t="s">
        <v>79</v>
      </c>
      <c r="D75" s="102" t="s">
        <v>83</v>
      </c>
      <c r="E75" s="102" t="s">
        <v>85</v>
      </c>
      <c r="F75" s="69" t="s">
        <v>240</v>
      </c>
      <c r="G75" s="69" t="s">
        <v>37</v>
      </c>
      <c r="H75" s="177">
        <v>75731500</v>
      </c>
      <c r="I75" s="200">
        <v>5174400</v>
      </c>
      <c r="J75" s="226">
        <v>5174400</v>
      </c>
      <c r="K75" s="145">
        <f>I75-J75</f>
        <v>0</v>
      </c>
      <c r="L75" s="146"/>
    </row>
    <row r="76" spans="1:13" s="11" customFormat="1" ht="26.25" customHeight="1" outlineLevel="3" x14ac:dyDescent="0.2">
      <c r="A76" s="130" t="s">
        <v>60</v>
      </c>
      <c r="B76" s="104" t="s">
        <v>29</v>
      </c>
      <c r="C76" s="104" t="s">
        <v>87</v>
      </c>
      <c r="D76" s="104" t="s">
        <v>88</v>
      </c>
      <c r="E76" s="104" t="s">
        <v>30</v>
      </c>
      <c r="F76" s="131"/>
      <c r="G76" s="131"/>
      <c r="H76" s="178">
        <f>SUM(H77:H87)</f>
        <v>3605276700</v>
      </c>
      <c r="I76" s="201">
        <f>SUM(I77:I87)</f>
        <v>901649700</v>
      </c>
      <c r="J76" s="190">
        <f>SUM(J77:J87)</f>
        <v>890992190.85000002</v>
      </c>
      <c r="K76" s="15">
        <f>SUM(K77:K87)</f>
        <v>10657509.149999999</v>
      </c>
    </row>
    <row r="77" spans="1:13" s="12" customFormat="1" outlineLevel="5" x14ac:dyDescent="0.2">
      <c r="A77" s="17" t="s">
        <v>62</v>
      </c>
      <c r="B77" s="102" t="s">
        <v>29</v>
      </c>
      <c r="C77" s="102" t="s">
        <v>87</v>
      </c>
      <c r="D77" s="102" t="s">
        <v>88</v>
      </c>
      <c r="E77" s="102" t="s">
        <v>63</v>
      </c>
      <c r="F77" s="66"/>
      <c r="G77" s="66"/>
      <c r="H77" s="177">
        <v>123340046</v>
      </c>
      <c r="I77" s="200">
        <v>30834900</v>
      </c>
      <c r="J77" s="226">
        <v>28491162.609999999</v>
      </c>
      <c r="K77" s="124">
        <f t="shared" ref="K77:K102" si="11">I77-J77</f>
        <v>2343737.3900000006</v>
      </c>
    </row>
    <row r="78" spans="1:13" s="12" customFormat="1" ht="24" outlineLevel="5" x14ac:dyDescent="0.2">
      <c r="A78" s="17" t="s">
        <v>89</v>
      </c>
      <c r="B78" s="102" t="s">
        <v>29</v>
      </c>
      <c r="C78" s="102" t="s">
        <v>87</v>
      </c>
      <c r="D78" s="102" t="s">
        <v>88</v>
      </c>
      <c r="E78" s="102">
        <v>112</v>
      </c>
      <c r="F78" s="66"/>
      <c r="G78" s="66"/>
      <c r="H78" s="177">
        <v>0</v>
      </c>
      <c r="I78" s="200">
        <v>0</v>
      </c>
      <c r="J78" s="226">
        <v>0</v>
      </c>
      <c r="K78" s="124">
        <f t="shared" si="11"/>
        <v>0</v>
      </c>
    </row>
    <row r="79" spans="1:13" s="12" customFormat="1" ht="48" outlineLevel="5" x14ac:dyDescent="0.2">
      <c r="A79" s="17" t="s">
        <v>64</v>
      </c>
      <c r="B79" s="102" t="s">
        <v>29</v>
      </c>
      <c r="C79" s="102" t="s">
        <v>87</v>
      </c>
      <c r="D79" s="102" t="s">
        <v>88</v>
      </c>
      <c r="E79" s="102" t="s">
        <v>65</v>
      </c>
      <c r="F79" s="66"/>
      <c r="G79" s="66"/>
      <c r="H79" s="177">
        <v>37248694</v>
      </c>
      <c r="I79" s="200">
        <v>9312300</v>
      </c>
      <c r="J79" s="226">
        <v>8678598.2200000007</v>
      </c>
      <c r="K79" s="124">
        <f t="shared" si="11"/>
        <v>633701.77999999933</v>
      </c>
    </row>
    <row r="80" spans="1:13" s="12" customFormat="1" ht="24" customHeight="1" outlineLevel="5" x14ac:dyDescent="0.2">
      <c r="A80" s="17" t="s">
        <v>66</v>
      </c>
      <c r="B80" s="102" t="s">
        <v>29</v>
      </c>
      <c r="C80" s="102" t="s">
        <v>87</v>
      </c>
      <c r="D80" s="102" t="s">
        <v>88</v>
      </c>
      <c r="E80" s="102" t="s">
        <v>67</v>
      </c>
      <c r="F80" s="66"/>
      <c r="G80" s="66"/>
      <c r="H80" s="177">
        <v>465168</v>
      </c>
      <c r="I80" s="200">
        <v>116400</v>
      </c>
      <c r="J80" s="226">
        <v>21311.24</v>
      </c>
      <c r="K80" s="124">
        <f t="shared" si="11"/>
        <v>95088.76</v>
      </c>
    </row>
    <row r="81" spans="1:13" s="12" customFormat="1" outlineLevel="5" x14ac:dyDescent="0.2">
      <c r="A81" s="17" t="s">
        <v>31</v>
      </c>
      <c r="B81" s="102" t="s">
        <v>29</v>
      </c>
      <c r="C81" s="102" t="s">
        <v>87</v>
      </c>
      <c r="D81" s="102" t="s">
        <v>88</v>
      </c>
      <c r="E81" s="102" t="s">
        <v>32</v>
      </c>
      <c r="F81" s="66"/>
      <c r="G81" s="66"/>
      <c r="H81" s="177">
        <v>28443579</v>
      </c>
      <c r="I81" s="200">
        <v>7110900</v>
      </c>
      <c r="J81" s="226">
        <v>2859170.32</v>
      </c>
      <c r="K81" s="124">
        <f t="shared" si="11"/>
        <v>4251729.68</v>
      </c>
    </row>
    <row r="82" spans="1:13" s="12" customFormat="1" outlineLevel="5" x14ac:dyDescent="0.2">
      <c r="A82" s="17" t="s">
        <v>205</v>
      </c>
      <c r="B82" s="102" t="s">
        <v>29</v>
      </c>
      <c r="C82" s="102" t="s">
        <v>87</v>
      </c>
      <c r="D82" s="102" t="s">
        <v>88</v>
      </c>
      <c r="E82" s="102">
        <v>247</v>
      </c>
      <c r="F82" s="66"/>
      <c r="G82" s="66"/>
      <c r="H82" s="177">
        <v>4091253</v>
      </c>
      <c r="I82" s="200">
        <v>1363700</v>
      </c>
      <c r="J82" s="226">
        <v>779320.46</v>
      </c>
      <c r="K82" s="124">
        <f t="shared" si="11"/>
        <v>584379.54</v>
      </c>
    </row>
    <row r="83" spans="1:13" s="12" customFormat="1" ht="60" outlineLevel="5" x14ac:dyDescent="0.2">
      <c r="A83" s="17" t="s">
        <v>68</v>
      </c>
      <c r="B83" s="102" t="s">
        <v>29</v>
      </c>
      <c r="C83" s="102" t="s">
        <v>87</v>
      </c>
      <c r="D83" s="102" t="s">
        <v>88</v>
      </c>
      <c r="E83" s="102" t="s">
        <v>69</v>
      </c>
      <c r="F83" s="66"/>
      <c r="G83" s="66"/>
      <c r="H83" s="177">
        <v>3410649660</v>
      </c>
      <c r="I83" s="200">
        <v>852662400</v>
      </c>
      <c r="J83" s="226">
        <v>849932284</v>
      </c>
      <c r="K83" s="124">
        <f t="shared" si="11"/>
        <v>2730116</v>
      </c>
    </row>
    <row r="84" spans="1:13" s="12" customFormat="1" ht="24" outlineLevel="5" x14ac:dyDescent="0.2">
      <c r="A84" s="17" t="s">
        <v>53</v>
      </c>
      <c r="B84" s="102" t="s">
        <v>29</v>
      </c>
      <c r="C84" s="102" t="s">
        <v>87</v>
      </c>
      <c r="D84" s="102" t="s">
        <v>88</v>
      </c>
      <c r="E84" s="102" t="s">
        <v>54</v>
      </c>
      <c r="F84" s="66"/>
      <c r="G84" s="66"/>
      <c r="H84" s="177">
        <v>0</v>
      </c>
      <c r="I84" s="200">
        <v>0</v>
      </c>
      <c r="J84" s="226">
        <v>0</v>
      </c>
      <c r="K84" s="124">
        <f t="shared" si="11"/>
        <v>0</v>
      </c>
    </row>
    <row r="85" spans="1:13" s="12" customFormat="1" ht="24" outlineLevel="5" x14ac:dyDescent="0.2">
      <c r="A85" s="17" t="s">
        <v>70</v>
      </c>
      <c r="B85" s="102" t="s">
        <v>29</v>
      </c>
      <c r="C85" s="102" t="s">
        <v>87</v>
      </c>
      <c r="D85" s="102" t="s">
        <v>88</v>
      </c>
      <c r="E85" s="102" t="s">
        <v>71</v>
      </c>
      <c r="F85" s="66"/>
      <c r="G85" s="66"/>
      <c r="H85" s="177">
        <v>923473</v>
      </c>
      <c r="I85" s="200">
        <v>230900</v>
      </c>
      <c r="J85" s="226">
        <v>222979</v>
      </c>
      <c r="K85" s="124">
        <f t="shared" si="11"/>
        <v>7921</v>
      </c>
    </row>
    <row r="86" spans="1:13" s="12" customFormat="1" outlineLevel="5" x14ac:dyDescent="0.2">
      <c r="A86" s="17" t="s">
        <v>72</v>
      </c>
      <c r="B86" s="102" t="s">
        <v>29</v>
      </c>
      <c r="C86" s="102" t="s">
        <v>87</v>
      </c>
      <c r="D86" s="102" t="s">
        <v>88</v>
      </c>
      <c r="E86" s="102" t="s">
        <v>73</v>
      </c>
      <c r="F86" s="66"/>
      <c r="G86" s="66"/>
      <c r="H86" s="177">
        <v>36851</v>
      </c>
      <c r="I86" s="200">
        <v>9200</v>
      </c>
      <c r="J86" s="226">
        <v>7365</v>
      </c>
      <c r="K86" s="124">
        <f t="shared" si="11"/>
        <v>1835</v>
      </c>
    </row>
    <row r="87" spans="1:13" s="12" customFormat="1" outlineLevel="5" x14ac:dyDescent="0.2">
      <c r="A87" s="17" t="s">
        <v>74</v>
      </c>
      <c r="B87" s="102" t="s">
        <v>29</v>
      </c>
      <c r="C87" s="102" t="s">
        <v>87</v>
      </c>
      <c r="D87" s="102" t="s">
        <v>88</v>
      </c>
      <c r="E87" s="102">
        <v>853</v>
      </c>
      <c r="F87" s="66"/>
      <c r="G87" s="66"/>
      <c r="H87" s="177">
        <v>77976</v>
      </c>
      <c r="I87" s="200">
        <v>9000</v>
      </c>
      <c r="J87" s="226">
        <v>0</v>
      </c>
      <c r="K87" s="124">
        <f t="shared" si="11"/>
        <v>9000</v>
      </c>
    </row>
    <row r="88" spans="1:13" s="76" customFormat="1" ht="85.5" customHeight="1" outlineLevel="5" x14ac:dyDescent="0.2">
      <c r="A88" s="31" t="s">
        <v>204</v>
      </c>
      <c r="B88" s="105" t="s">
        <v>29</v>
      </c>
      <c r="C88" s="105" t="s">
        <v>87</v>
      </c>
      <c r="D88" s="105">
        <v>2220681950</v>
      </c>
      <c r="E88" s="105" t="s">
        <v>30</v>
      </c>
      <c r="F88" s="33"/>
      <c r="G88" s="33"/>
      <c r="H88" s="179">
        <f>SUM(H89:H89)</f>
        <v>3025800</v>
      </c>
      <c r="I88" s="202">
        <f>SUM(I89:I89)</f>
        <v>504200</v>
      </c>
      <c r="J88" s="191">
        <f>SUM(J89:J89)</f>
        <v>79683.06</v>
      </c>
      <c r="K88" s="96">
        <f>SUM(K89:K89)</f>
        <v>424516.94</v>
      </c>
      <c r="L88" s="11"/>
      <c r="M88" s="11"/>
    </row>
    <row r="89" spans="1:13" s="12" customFormat="1" outlineLevel="5" x14ac:dyDescent="0.2">
      <c r="A89" s="34" t="s">
        <v>62</v>
      </c>
      <c r="B89" s="106" t="s">
        <v>29</v>
      </c>
      <c r="C89" s="106" t="s">
        <v>87</v>
      </c>
      <c r="D89" s="106">
        <v>2220681950</v>
      </c>
      <c r="E89" s="106">
        <v>631</v>
      </c>
      <c r="F89" s="35"/>
      <c r="G89" s="35"/>
      <c r="H89" s="177">
        <v>3025800</v>
      </c>
      <c r="I89" s="200">
        <v>504200</v>
      </c>
      <c r="J89" s="226">
        <v>79683.06</v>
      </c>
      <c r="K89" s="124">
        <f t="shared" si="11"/>
        <v>424516.94</v>
      </c>
      <c r="L89" s="16"/>
      <c r="M89" s="16"/>
    </row>
    <row r="90" spans="1:13" s="11" customFormat="1" ht="72" customHeight="1" outlineLevel="5" x14ac:dyDescent="0.2">
      <c r="A90" s="14" t="s">
        <v>245</v>
      </c>
      <c r="B90" s="104">
        <v>148</v>
      </c>
      <c r="C90" s="104">
        <v>1003</v>
      </c>
      <c r="D90" s="133" t="s">
        <v>246</v>
      </c>
      <c r="E90" s="104" t="s">
        <v>30</v>
      </c>
      <c r="F90" s="134"/>
      <c r="G90" s="134"/>
      <c r="H90" s="180">
        <f>SUM(H91)</f>
        <v>8806300</v>
      </c>
      <c r="I90" s="203">
        <f>SUM(I91)</f>
        <v>0</v>
      </c>
      <c r="J90" s="192">
        <f>SUM(J91)</f>
        <v>0</v>
      </c>
      <c r="K90" s="37">
        <f>SUM(K91)</f>
        <v>0</v>
      </c>
    </row>
    <row r="91" spans="1:13" s="16" customFormat="1" ht="22.5" outlineLevel="5" x14ac:dyDescent="0.2">
      <c r="A91" s="67" t="s">
        <v>93</v>
      </c>
      <c r="B91" s="106">
        <v>148</v>
      </c>
      <c r="C91" s="106">
        <v>1003</v>
      </c>
      <c r="D91" s="107" t="s">
        <v>246</v>
      </c>
      <c r="E91" s="106">
        <v>322</v>
      </c>
      <c r="F91" s="210" t="s">
        <v>255</v>
      </c>
      <c r="G91" s="69" t="s">
        <v>37</v>
      </c>
      <c r="H91" s="177">
        <v>8806300</v>
      </c>
      <c r="I91" s="200">
        <v>0</v>
      </c>
      <c r="J91" s="188">
        <v>0</v>
      </c>
      <c r="K91" s="124">
        <f>I91-J91</f>
        <v>0</v>
      </c>
    </row>
    <row r="92" spans="1:13" s="11" customFormat="1" ht="36" outlineLevel="3" x14ac:dyDescent="0.2">
      <c r="A92" s="130" t="s">
        <v>90</v>
      </c>
      <c r="B92" s="104" t="s">
        <v>29</v>
      </c>
      <c r="C92" s="104" t="s">
        <v>91</v>
      </c>
      <c r="D92" s="104" t="s">
        <v>92</v>
      </c>
      <c r="E92" s="104" t="s">
        <v>30</v>
      </c>
      <c r="F92" s="131"/>
      <c r="G92" s="131"/>
      <c r="H92" s="178">
        <f>SUM(H93:H94)</f>
        <v>154942300</v>
      </c>
      <c r="I92" s="201">
        <f>SUM(I93:I94)</f>
        <v>0</v>
      </c>
      <c r="J92" s="190">
        <f>SUM(J93:J94)</f>
        <v>0</v>
      </c>
      <c r="K92" s="15">
        <f>SUM(K93:K94)</f>
        <v>0</v>
      </c>
    </row>
    <row r="93" spans="1:13" s="161" customFormat="1" ht="22.5" outlineLevel="5" x14ac:dyDescent="0.2">
      <c r="A93" s="163" t="s">
        <v>93</v>
      </c>
      <c r="B93" s="164" t="s">
        <v>29</v>
      </c>
      <c r="C93" s="164" t="s">
        <v>91</v>
      </c>
      <c r="D93" s="164" t="s">
        <v>92</v>
      </c>
      <c r="E93" s="164" t="s">
        <v>94</v>
      </c>
      <c r="F93" s="166" t="s">
        <v>213</v>
      </c>
      <c r="G93" s="166" t="s">
        <v>37</v>
      </c>
      <c r="H93" s="212">
        <v>0</v>
      </c>
      <c r="I93" s="207">
        <v>0</v>
      </c>
      <c r="J93" s="195">
        <v>0</v>
      </c>
      <c r="K93" s="168">
        <f t="shared" si="11"/>
        <v>0</v>
      </c>
    </row>
    <row r="94" spans="1:13" s="12" customFormat="1" ht="22.5" outlineLevel="5" x14ac:dyDescent="0.2">
      <c r="A94" s="17" t="s">
        <v>93</v>
      </c>
      <c r="B94" s="102" t="s">
        <v>29</v>
      </c>
      <c r="C94" s="102" t="s">
        <v>91</v>
      </c>
      <c r="D94" s="102" t="s">
        <v>92</v>
      </c>
      <c r="E94" s="102" t="s">
        <v>94</v>
      </c>
      <c r="F94" s="69" t="s">
        <v>247</v>
      </c>
      <c r="G94" s="69" t="s">
        <v>37</v>
      </c>
      <c r="H94" s="177">
        <v>154942300</v>
      </c>
      <c r="I94" s="200">
        <v>0</v>
      </c>
      <c r="J94" s="188">
        <v>0</v>
      </c>
      <c r="K94" s="124">
        <f>I94-J94</f>
        <v>0</v>
      </c>
    </row>
    <row r="95" spans="1:13" s="11" customFormat="1" ht="48" outlineLevel="3" x14ac:dyDescent="0.2">
      <c r="A95" s="130" t="s">
        <v>95</v>
      </c>
      <c r="B95" s="104" t="s">
        <v>29</v>
      </c>
      <c r="C95" s="104" t="s">
        <v>91</v>
      </c>
      <c r="D95" s="104" t="s">
        <v>96</v>
      </c>
      <c r="E95" s="104" t="s">
        <v>30</v>
      </c>
      <c r="F95" s="131"/>
      <c r="G95" s="131"/>
      <c r="H95" s="178">
        <f>SUM(H96:H97)</f>
        <v>206780300</v>
      </c>
      <c r="I95" s="201">
        <f>SUM(I96:I97)</f>
        <v>0</v>
      </c>
      <c r="J95" s="190">
        <f>SUM(J96:J97)</f>
        <v>0</v>
      </c>
      <c r="K95" s="15">
        <f>SUM(K96:K97)</f>
        <v>0</v>
      </c>
    </row>
    <row r="96" spans="1:13" s="161" customFormat="1" ht="22.5" outlineLevel="5" x14ac:dyDescent="0.2">
      <c r="A96" s="215" t="s">
        <v>93</v>
      </c>
      <c r="B96" s="164" t="s">
        <v>29</v>
      </c>
      <c r="C96" s="164" t="s">
        <v>91</v>
      </c>
      <c r="D96" s="164" t="s">
        <v>96</v>
      </c>
      <c r="E96" s="164" t="s">
        <v>94</v>
      </c>
      <c r="F96" s="166" t="s">
        <v>214</v>
      </c>
      <c r="G96" s="166" t="s">
        <v>37</v>
      </c>
      <c r="H96" s="212">
        <v>0</v>
      </c>
      <c r="I96" s="207">
        <v>0</v>
      </c>
      <c r="J96" s="195">
        <v>0</v>
      </c>
      <c r="K96" s="168">
        <f t="shared" si="11"/>
        <v>0</v>
      </c>
    </row>
    <row r="97" spans="1:13" s="12" customFormat="1" ht="22.5" outlineLevel="5" x14ac:dyDescent="0.2">
      <c r="A97" s="68" t="s">
        <v>93</v>
      </c>
      <c r="B97" s="102" t="s">
        <v>29</v>
      </c>
      <c r="C97" s="102" t="s">
        <v>91</v>
      </c>
      <c r="D97" s="102" t="s">
        <v>96</v>
      </c>
      <c r="E97" s="102" t="s">
        <v>94</v>
      </c>
      <c r="F97" s="69" t="s">
        <v>248</v>
      </c>
      <c r="G97" s="69" t="s">
        <v>37</v>
      </c>
      <c r="H97" s="177">
        <v>206780300</v>
      </c>
      <c r="I97" s="200">
        <v>0</v>
      </c>
      <c r="J97" s="188">
        <v>0</v>
      </c>
      <c r="K97" s="124">
        <f>I97-J97</f>
        <v>0</v>
      </c>
    </row>
    <row r="98" spans="1:13" s="11" customFormat="1" ht="24" outlineLevel="3" x14ac:dyDescent="0.2">
      <c r="A98" s="136" t="s">
        <v>97</v>
      </c>
      <c r="B98" s="104" t="s">
        <v>29</v>
      </c>
      <c r="C98" s="104" t="s">
        <v>91</v>
      </c>
      <c r="D98" s="104" t="s">
        <v>98</v>
      </c>
      <c r="E98" s="104" t="s">
        <v>30</v>
      </c>
      <c r="F98" s="131"/>
      <c r="G98" s="131"/>
      <c r="H98" s="178">
        <f>SUM(H99)</f>
        <v>264942300</v>
      </c>
      <c r="I98" s="201">
        <f>SUM(I99)</f>
        <v>22078500</v>
      </c>
      <c r="J98" s="189">
        <f>SUM(J99)</f>
        <v>22078500</v>
      </c>
      <c r="K98" s="40">
        <f>SUM(K99)</f>
        <v>0</v>
      </c>
      <c r="M98" s="36"/>
    </row>
    <row r="99" spans="1:13" s="12" customFormat="1" outlineLevel="5" x14ac:dyDescent="0.2">
      <c r="A99" s="17" t="s">
        <v>93</v>
      </c>
      <c r="B99" s="102" t="s">
        <v>29</v>
      </c>
      <c r="C99" s="102" t="s">
        <v>91</v>
      </c>
      <c r="D99" s="102" t="s">
        <v>98</v>
      </c>
      <c r="E99" s="102" t="s">
        <v>94</v>
      </c>
      <c r="F99" s="66"/>
      <c r="G99" s="66"/>
      <c r="H99" s="177">
        <v>264942300</v>
      </c>
      <c r="I99" s="200">
        <v>22078500</v>
      </c>
      <c r="J99" s="226">
        <v>22078500</v>
      </c>
      <c r="K99" s="124">
        <f t="shared" si="11"/>
        <v>0</v>
      </c>
    </row>
    <row r="100" spans="1:13" s="11" customFormat="1" ht="36" outlineLevel="3" x14ac:dyDescent="0.2">
      <c r="A100" s="130" t="s">
        <v>99</v>
      </c>
      <c r="B100" s="104" t="s">
        <v>29</v>
      </c>
      <c r="C100" s="104" t="s">
        <v>91</v>
      </c>
      <c r="D100" s="104">
        <v>2210252520</v>
      </c>
      <c r="E100" s="104" t="s">
        <v>30</v>
      </c>
      <c r="F100" s="131"/>
      <c r="G100" s="131"/>
      <c r="H100" s="178">
        <f>SUM(H101:H102)</f>
        <v>31658</v>
      </c>
      <c r="I100" s="201">
        <f>SUM(I101:I102)</f>
        <v>31658</v>
      </c>
      <c r="J100" s="189">
        <f>SUM(J101:J102)</f>
        <v>21870</v>
      </c>
      <c r="K100" s="40">
        <f>SUM(K101:K102)</f>
        <v>9788</v>
      </c>
    </row>
    <row r="101" spans="1:13" s="12" customFormat="1" outlineLevel="5" x14ac:dyDescent="0.2">
      <c r="A101" s="17" t="s">
        <v>31</v>
      </c>
      <c r="B101" s="102" t="s">
        <v>29</v>
      </c>
      <c r="C101" s="102" t="s">
        <v>91</v>
      </c>
      <c r="D101" s="102">
        <v>2210252520</v>
      </c>
      <c r="E101" s="102" t="s">
        <v>32</v>
      </c>
      <c r="F101" s="66"/>
      <c r="G101" s="66"/>
      <c r="H101" s="177">
        <v>225</v>
      </c>
      <c r="I101" s="200">
        <v>225</v>
      </c>
      <c r="J101" s="188">
        <v>0</v>
      </c>
      <c r="K101" s="124">
        <f t="shared" si="11"/>
        <v>225</v>
      </c>
    </row>
    <row r="102" spans="1:13" s="12" customFormat="1" ht="36" outlineLevel="5" x14ac:dyDescent="0.2">
      <c r="A102" s="13" t="s">
        <v>38</v>
      </c>
      <c r="B102" s="102" t="s">
        <v>29</v>
      </c>
      <c r="C102" s="102" t="s">
        <v>91</v>
      </c>
      <c r="D102" s="102">
        <v>2210252520</v>
      </c>
      <c r="E102" s="102">
        <v>321</v>
      </c>
      <c r="F102" s="66"/>
      <c r="G102" s="66"/>
      <c r="H102" s="177">
        <v>31433</v>
      </c>
      <c r="I102" s="200">
        <v>31433</v>
      </c>
      <c r="J102" s="226">
        <v>21870</v>
      </c>
      <c r="K102" s="124">
        <f t="shared" si="11"/>
        <v>9563</v>
      </c>
      <c r="L102" s="62"/>
    </row>
    <row r="103" spans="1:13" s="11" customFormat="1" ht="51" customHeight="1" outlineLevel="3" x14ac:dyDescent="0.2">
      <c r="A103" s="130" t="s">
        <v>100</v>
      </c>
      <c r="B103" s="104" t="s">
        <v>29</v>
      </c>
      <c r="C103" s="104" t="s">
        <v>91</v>
      </c>
      <c r="D103" s="104" t="s">
        <v>101</v>
      </c>
      <c r="E103" s="104" t="s">
        <v>30</v>
      </c>
      <c r="F103" s="131"/>
      <c r="G103" s="131"/>
      <c r="H103" s="178">
        <f>SUM(H104:H105)</f>
        <v>14777700</v>
      </c>
      <c r="I103" s="201">
        <f>SUM(I104:I105)</f>
        <v>3694276</v>
      </c>
      <c r="J103" s="189">
        <f>SUM(J104:J105)</f>
        <v>2093190</v>
      </c>
      <c r="K103" s="40">
        <f>SUM(K104:K105)</f>
        <v>1601086</v>
      </c>
    </row>
    <row r="104" spans="1:13" s="12" customFormat="1" outlineLevel="5" x14ac:dyDescent="0.2">
      <c r="A104" s="17" t="s">
        <v>31</v>
      </c>
      <c r="B104" s="102" t="s">
        <v>29</v>
      </c>
      <c r="C104" s="102" t="s">
        <v>91</v>
      </c>
      <c r="D104" s="102" t="s">
        <v>101</v>
      </c>
      <c r="E104" s="102" t="s">
        <v>32</v>
      </c>
      <c r="F104" s="66"/>
      <c r="G104" s="66"/>
      <c r="H104" s="177">
        <v>163700</v>
      </c>
      <c r="I104" s="200">
        <v>40842</v>
      </c>
      <c r="J104" s="226">
        <v>11190</v>
      </c>
      <c r="K104" s="124">
        <f t="shared" ref="K104:K137" si="12">I104-J104</f>
        <v>29652</v>
      </c>
    </row>
    <row r="105" spans="1:13" s="12" customFormat="1" ht="36" outlineLevel="5" x14ac:dyDescent="0.2">
      <c r="A105" s="13" t="s">
        <v>38</v>
      </c>
      <c r="B105" s="102" t="s">
        <v>29</v>
      </c>
      <c r="C105" s="102" t="s">
        <v>91</v>
      </c>
      <c r="D105" s="102" t="s">
        <v>101</v>
      </c>
      <c r="E105" s="102" t="s">
        <v>81</v>
      </c>
      <c r="F105" s="66"/>
      <c r="G105" s="66"/>
      <c r="H105" s="223">
        <v>14614000</v>
      </c>
      <c r="I105" s="224">
        <v>3653434</v>
      </c>
      <c r="J105" s="226">
        <v>2082000</v>
      </c>
      <c r="K105" s="124">
        <f t="shared" si="12"/>
        <v>1571434</v>
      </c>
    </row>
    <row r="106" spans="1:13" s="11" customFormat="1" ht="60" outlineLevel="3" x14ac:dyDescent="0.2">
      <c r="A106" s="130" t="s">
        <v>102</v>
      </c>
      <c r="B106" s="104" t="s">
        <v>29</v>
      </c>
      <c r="C106" s="104" t="s">
        <v>91</v>
      </c>
      <c r="D106" s="104" t="s">
        <v>103</v>
      </c>
      <c r="E106" s="104" t="s">
        <v>30</v>
      </c>
      <c r="F106" s="131"/>
      <c r="G106" s="131"/>
      <c r="H106" s="178">
        <f>SUM(H107:H108)</f>
        <v>4015600</v>
      </c>
      <c r="I106" s="201">
        <f>SUM(I107:I108)</f>
        <v>1003834</v>
      </c>
      <c r="J106" s="189">
        <f>SUM(J107:J108)</f>
        <v>967750.8</v>
      </c>
      <c r="K106" s="40">
        <f>SUM(K107:K108)</f>
        <v>36083.199999999997</v>
      </c>
    </row>
    <row r="107" spans="1:13" s="12" customFormat="1" outlineLevel="5" x14ac:dyDescent="0.2">
      <c r="A107" s="17" t="s">
        <v>31</v>
      </c>
      <c r="B107" s="102" t="s">
        <v>29</v>
      </c>
      <c r="C107" s="102" t="s">
        <v>91</v>
      </c>
      <c r="D107" s="102" t="s">
        <v>103</v>
      </c>
      <c r="E107" s="102" t="s">
        <v>32</v>
      </c>
      <c r="F107" s="66"/>
      <c r="G107" s="66"/>
      <c r="H107" s="177">
        <v>55600</v>
      </c>
      <c r="I107" s="200">
        <v>13834</v>
      </c>
      <c r="J107" s="226">
        <v>7750.8</v>
      </c>
      <c r="K107" s="124">
        <f t="shared" si="12"/>
        <v>6083.2</v>
      </c>
    </row>
    <row r="108" spans="1:13" s="12" customFormat="1" ht="36" outlineLevel="5" x14ac:dyDescent="0.2">
      <c r="A108" s="13" t="s">
        <v>38</v>
      </c>
      <c r="B108" s="102" t="s">
        <v>29</v>
      </c>
      <c r="C108" s="102" t="s">
        <v>91</v>
      </c>
      <c r="D108" s="102" t="s">
        <v>103</v>
      </c>
      <c r="E108" s="102" t="s">
        <v>81</v>
      </c>
      <c r="F108" s="66"/>
      <c r="G108" s="66"/>
      <c r="H108" s="223">
        <v>3960000</v>
      </c>
      <c r="I108" s="224">
        <v>990000</v>
      </c>
      <c r="J108" s="226">
        <v>960000</v>
      </c>
      <c r="K108" s="124">
        <f t="shared" si="12"/>
        <v>30000</v>
      </c>
    </row>
    <row r="109" spans="1:13" s="11" customFormat="1" ht="24" outlineLevel="3" x14ac:dyDescent="0.2">
      <c r="A109" s="130" t="s">
        <v>104</v>
      </c>
      <c r="B109" s="104" t="s">
        <v>29</v>
      </c>
      <c r="C109" s="104" t="s">
        <v>91</v>
      </c>
      <c r="D109" s="104" t="s">
        <v>105</v>
      </c>
      <c r="E109" s="104" t="s">
        <v>30</v>
      </c>
      <c r="F109" s="131"/>
      <c r="G109" s="131"/>
      <c r="H109" s="178">
        <f>SUM(H110:H113)</f>
        <v>606497000</v>
      </c>
      <c r="I109" s="201">
        <f>SUM(I110:I113)</f>
        <v>89527399</v>
      </c>
      <c r="J109" s="189">
        <f>SUM(J110:J113)</f>
        <v>89134108.25</v>
      </c>
      <c r="K109" s="40">
        <f>SUM(K110:K113)</f>
        <v>393290.74999999942</v>
      </c>
    </row>
    <row r="110" spans="1:13" s="12" customFormat="1" ht="36" outlineLevel="5" x14ac:dyDescent="0.2">
      <c r="A110" s="13" t="s">
        <v>38</v>
      </c>
      <c r="B110" s="102" t="s">
        <v>29</v>
      </c>
      <c r="C110" s="102" t="s">
        <v>91</v>
      </c>
      <c r="D110" s="102" t="s">
        <v>105</v>
      </c>
      <c r="E110" s="102">
        <v>321</v>
      </c>
      <c r="F110" s="69"/>
      <c r="G110" s="69"/>
      <c r="H110" s="177">
        <v>0</v>
      </c>
      <c r="I110" s="200">
        <v>0</v>
      </c>
      <c r="J110" s="226">
        <v>-1059.77</v>
      </c>
      <c r="K110" s="124">
        <f>I110-J110</f>
        <v>1059.77</v>
      </c>
      <c r="M110" s="16"/>
    </row>
    <row r="111" spans="1:13" s="12" customFormat="1" ht="36" customHeight="1" outlineLevel="5" x14ac:dyDescent="0.2">
      <c r="A111" s="228" t="s">
        <v>38</v>
      </c>
      <c r="B111" s="229" t="s">
        <v>29</v>
      </c>
      <c r="C111" s="229" t="s">
        <v>91</v>
      </c>
      <c r="D111" s="229" t="s">
        <v>105</v>
      </c>
      <c r="E111" s="229">
        <v>313</v>
      </c>
      <c r="F111" s="230" t="s">
        <v>216</v>
      </c>
      <c r="G111" s="230" t="s">
        <v>37</v>
      </c>
      <c r="H111" s="223">
        <v>0</v>
      </c>
      <c r="I111" s="224">
        <v>0</v>
      </c>
      <c r="J111" s="226">
        <v>0</v>
      </c>
      <c r="K111" s="124">
        <f t="shared" si="12"/>
        <v>0</v>
      </c>
      <c r="M111" s="16"/>
    </row>
    <row r="112" spans="1:13" s="12" customFormat="1" ht="22.5" outlineLevel="5" x14ac:dyDescent="0.2">
      <c r="A112" s="231" t="s">
        <v>31</v>
      </c>
      <c r="B112" s="229" t="s">
        <v>29</v>
      </c>
      <c r="C112" s="229" t="s">
        <v>91</v>
      </c>
      <c r="D112" s="229" t="s">
        <v>105</v>
      </c>
      <c r="E112" s="229" t="s">
        <v>32</v>
      </c>
      <c r="F112" s="230" t="s">
        <v>249</v>
      </c>
      <c r="G112" s="230" t="s">
        <v>37</v>
      </c>
      <c r="H112" s="223">
        <v>8515000</v>
      </c>
      <c r="I112" s="224">
        <v>826185</v>
      </c>
      <c r="J112" s="226">
        <v>680268.63</v>
      </c>
      <c r="K112" s="124">
        <f t="shared" si="12"/>
        <v>145916.37</v>
      </c>
    </row>
    <row r="113" spans="1:13" s="12" customFormat="1" ht="36" outlineLevel="5" x14ac:dyDescent="0.2">
      <c r="A113" s="228" t="s">
        <v>38</v>
      </c>
      <c r="B113" s="229" t="s">
        <v>29</v>
      </c>
      <c r="C113" s="229" t="s">
        <v>91</v>
      </c>
      <c r="D113" s="229" t="s">
        <v>105</v>
      </c>
      <c r="E113" s="229" t="s">
        <v>39</v>
      </c>
      <c r="F113" s="230" t="s">
        <v>249</v>
      </c>
      <c r="G113" s="230" t="s">
        <v>37</v>
      </c>
      <c r="H113" s="223">
        <v>597982000</v>
      </c>
      <c r="I113" s="224">
        <v>88701214</v>
      </c>
      <c r="J113" s="226">
        <v>88454899.390000001</v>
      </c>
      <c r="K113" s="124">
        <f t="shared" si="12"/>
        <v>246314.6099999994</v>
      </c>
    </row>
    <row r="114" spans="1:13" s="11" customFormat="1" ht="24" outlineLevel="3" x14ac:dyDescent="0.2">
      <c r="A114" s="130" t="s">
        <v>106</v>
      </c>
      <c r="B114" s="104" t="s">
        <v>29</v>
      </c>
      <c r="C114" s="104" t="s">
        <v>91</v>
      </c>
      <c r="D114" s="104" t="s">
        <v>107</v>
      </c>
      <c r="E114" s="104" t="s">
        <v>30</v>
      </c>
      <c r="F114" s="131"/>
      <c r="G114" s="131"/>
      <c r="H114" s="178">
        <f>SUM(H115:H116)</f>
        <v>457577400</v>
      </c>
      <c r="I114" s="201">
        <f>SUM(I115:I116)</f>
        <v>114394251</v>
      </c>
      <c r="J114" s="189">
        <f>SUM(J115:J116)</f>
        <v>107683304.56</v>
      </c>
      <c r="K114" s="40">
        <f>SUM(K115:K116)</f>
        <v>6710946.4400000013</v>
      </c>
    </row>
    <row r="115" spans="1:13" s="12" customFormat="1" outlineLevel="5" x14ac:dyDescent="0.2">
      <c r="A115" s="17" t="s">
        <v>31</v>
      </c>
      <c r="B115" s="102" t="s">
        <v>29</v>
      </c>
      <c r="C115" s="102" t="s">
        <v>91</v>
      </c>
      <c r="D115" s="102" t="s">
        <v>107</v>
      </c>
      <c r="E115" s="102" t="s">
        <v>32</v>
      </c>
      <c r="F115" s="66"/>
      <c r="G115" s="66"/>
      <c r="H115" s="177">
        <v>6334190</v>
      </c>
      <c r="I115" s="200">
        <v>1583450</v>
      </c>
      <c r="J115" s="226">
        <v>984152.84</v>
      </c>
      <c r="K115" s="124">
        <f t="shared" si="12"/>
        <v>599297.16</v>
      </c>
    </row>
    <row r="116" spans="1:13" s="12" customFormat="1" ht="36" outlineLevel="5" x14ac:dyDescent="0.2">
      <c r="A116" s="13" t="s">
        <v>38</v>
      </c>
      <c r="B116" s="102" t="s">
        <v>29</v>
      </c>
      <c r="C116" s="102" t="s">
        <v>91</v>
      </c>
      <c r="D116" s="102" t="s">
        <v>107</v>
      </c>
      <c r="E116" s="102" t="s">
        <v>81</v>
      </c>
      <c r="F116" s="66"/>
      <c r="G116" s="66"/>
      <c r="H116" s="223">
        <v>451243210</v>
      </c>
      <c r="I116" s="224">
        <v>112810801</v>
      </c>
      <c r="J116" s="226">
        <v>106699151.72</v>
      </c>
      <c r="K116" s="124">
        <f t="shared" si="12"/>
        <v>6111649.2800000012</v>
      </c>
    </row>
    <row r="117" spans="1:13" s="11" customFormat="1" ht="48" outlineLevel="3" x14ac:dyDescent="0.2">
      <c r="A117" s="130" t="s">
        <v>108</v>
      </c>
      <c r="B117" s="104" t="s">
        <v>29</v>
      </c>
      <c r="C117" s="104" t="s">
        <v>91</v>
      </c>
      <c r="D117" s="104" t="s">
        <v>109</v>
      </c>
      <c r="E117" s="104" t="s">
        <v>30</v>
      </c>
      <c r="F117" s="131"/>
      <c r="G117" s="131"/>
      <c r="H117" s="178">
        <f>SUM(H118:H119)</f>
        <v>81744500</v>
      </c>
      <c r="I117" s="201">
        <f>SUM(I118:I119)</f>
        <v>20436041</v>
      </c>
      <c r="J117" s="189">
        <f>SUM(J118:J119)</f>
        <v>19406426.59</v>
      </c>
      <c r="K117" s="40">
        <f>SUM(K118:K119)</f>
        <v>1029614.41</v>
      </c>
    </row>
    <row r="118" spans="1:13" s="12" customFormat="1" outlineLevel="5" x14ac:dyDescent="0.2">
      <c r="A118" s="17" t="s">
        <v>31</v>
      </c>
      <c r="B118" s="102" t="s">
        <v>29</v>
      </c>
      <c r="C118" s="102" t="s">
        <v>91</v>
      </c>
      <c r="D118" s="102" t="s">
        <v>109</v>
      </c>
      <c r="E118" s="102" t="s">
        <v>32</v>
      </c>
      <c r="F118" s="66"/>
      <c r="G118" s="66"/>
      <c r="H118" s="177">
        <v>1131580</v>
      </c>
      <c r="I118" s="200">
        <v>282898</v>
      </c>
      <c r="J118" s="226">
        <v>214691.59</v>
      </c>
      <c r="K118" s="124">
        <f t="shared" si="12"/>
        <v>68206.41</v>
      </c>
    </row>
    <row r="119" spans="1:13" s="12" customFormat="1" ht="36" outlineLevel="5" x14ac:dyDescent="0.2">
      <c r="A119" s="13" t="s">
        <v>38</v>
      </c>
      <c r="B119" s="102" t="s">
        <v>29</v>
      </c>
      <c r="C119" s="102" t="s">
        <v>91</v>
      </c>
      <c r="D119" s="102" t="s">
        <v>109</v>
      </c>
      <c r="E119" s="102" t="s">
        <v>81</v>
      </c>
      <c r="F119" s="66"/>
      <c r="G119" s="66"/>
      <c r="H119" s="223">
        <v>80612920</v>
      </c>
      <c r="I119" s="224">
        <v>20153143</v>
      </c>
      <c r="J119" s="226">
        <v>19191735</v>
      </c>
      <c r="K119" s="124">
        <f t="shared" si="12"/>
        <v>961408</v>
      </c>
    </row>
    <row r="120" spans="1:13" s="11" customFormat="1" ht="24" outlineLevel="3" x14ac:dyDescent="0.2">
      <c r="A120" s="130" t="s">
        <v>110</v>
      </c>
      <c r="B120" s="104" t="s">
        <v>29</v>
      </c>
      <c r="C120" s="104" t="s">
        <v>91</v>
      </c>
      <c r="D120" s="104" t="s">
        <v>111</v>
      </c>
      <c r="E120" s="104" t="s">
        <v>30</v>
      </c>
      <c r="F120" s="131"/>
      <c r="G120" s="131"/>
      <c r="H120" s="178">
        <f>SUM(H121:H122)</f>
        <v>34188600</v>
      </c>
      <c r="I120" s="201">
        <f>SUM(I121:I122)</f>
        <v>8547050</v>
      </c>
      <c r="J120" s="189">
        <f>SUM(J121:J122)</f>
        <v>7171469.5700000003</v>
      </c>
      <c r="K120" s="40">
        <f>SUM(K121:K122)</f>
        <v>1375580.4299999997</v>
      </c>
    </row>
    <row r="121" spans="1:13" s="12" customFormat="1" outlineLevel="5" x14ac:dyDescent="0.2">
      <c r="A121" s="17" t="s">
        <v>31</v>
      </c>
      <c r="B121" s="102" t="s">
        <v>29</v>
      </c>
      <c r="C121" s="102" t="s">
        <v>91</v>
      </c>
      <c r="D121" s="102" t="s">
        <v>111</v>
      </c>
      <c r="E121" s="102" t="s">
        <v>32</v>
      </c>
      <c r="F121" s="66"/>
      <c r="G121" s="66"/>
      <c r="H121" s="177">
        <v>473270</v>
      </c>
      <c r="I121" s="200">
        <v>118239</v>
      </c>
      <c r="J121" s="226">
        <v>84408.87</v>
      </c>
      <c r="K121" s="124">
        <f t="shared" si="12"/>
        <v>33830.130000000005</v>
      </c>
    </row>
    <row r="122" spans="1:13" s="12" customFormat="1" ht="36" outlineLevel="5" x14ac:dyDescent="0.2">
      <c r="A122" s="13" t="s">
        <v>38</v>
      </c>
      <c r="B122" s="102" t="s">
        <v>29</v>
      </c>
      <c r="C122" s="102" t="s">
        <v>91</v>
      </c>
      <c r="D122" s="102" t="s">
        <v>111</v>
      </c>
      <c r="E122" s="102" t="s">
        <v>81</v>
      </c>
      <c r="F122" s="66"/>
      <c r="G122" s="66"/>
      <c r="H122" s="223">
        <v>33715330</v>
      </c>
      <c r="I122" s="224">
        <v>8428811</v>
      </c>
      <c r="J122" s="226">
        <v>7087060.7000000002</v>
      </c>
      <c r="K122" s="124">
        <f t="shared" si="12"/>
        <v>1341750.2999999998</v>
      </c>
      <c r="L122" s="62"/>
      <c r="M122" s="16"/>
    </row>
    <row r="123" spans="1:13" s="11" customFormat="1" ht="36" outlineLevel="3" x14ac:dyDescent="0.2">
      <c r="A123" s="130" t="s">
        <v>112</v>
      </c>
      <c r="B123" s="104" t="s">
        <v>29</v>
      </c>
      <c r="C123" s="104" t="s">
        <v>91</v>
      </c>
      <c r="D123" s="104" t="s">
        <v>113</v>
      </c>
      <c r="E123" s="104" t="s">
        <v>30</v>
      </c>
      <c r="F123" s="131"/>
      <c r="G123" s="131"/>
      <c r="H123" s="178">
        <f>SUM(H124:H125)</f>
        <v>292950100</v>
      </c>
      <c r="I123" s="201">
        <f>SUM(I124:I125)</f>
        <v>85548199</v>
      </c>
      <c r="J123" s="189">
        <f>SUM(J124:J125)</f>
        <v>32701794.330000002</v>
      </c>
      <c r="K123" s="40">
        <f>SUM(K124:K125)</f>
        <v>52846404.669999994</v>
      </c>
    </row>
    <row r="124" spans="1:13" s="12" customFormat="1" outlineLevel="5" x14ac:dyDescent="0.2">
      <c r="A124" s="17" t="s">
        <v>31</v>
      </c>
      <c r="B124" s="102" t="s">
        <v>29</v>
      </c>
      <c r="C124" s="102" t="s">
        <v>91</v>
      </c>
      <c r="D124" s="102" t="s">
        <v>113</v>
      </c>
      <c r="E124" s="102" t="s">
        <v>32</v>
      </c>
      <c r="F124" s="66"/>
      <c r="G124" s="66"/>
      <c r="H124" s="177">
        <v>4113000</v>
      </c>
      <c r="I124" s="200">
        <v>1221599</v>
      </c>
      <c r="J124" s="226">
        <v>293887.71000000002</v>
      </c>
      <c r="K124" s="124">
        <f t="shared" si="12"/>
        <v>927711.29</v>
      </c>
    </row>
    <row r="125" spans="1:13" s="12" customFormat="1" ht="36" outlineLevel="5" x14ac:dyDescent="0.2">
      <c r="A125" s="13" t="s">
        <v>38</v>
      </c>
      <c r="B125" s="102" t="s">
        <v>29</v>
      </c>
      <c r="C125" s="102" t="s">
        <v>91</v>
      </c>
      <c r="D125" s="102" t="s">
        <v>113</v>
      </c>
      <c r="E125" s="102" t="s">
        <v>39</v>
      </c>
      <c r="F125" s="66"/>
      <c r="G125" s="66"/>
      <c r="H125" s="177">
        <v>288837100</v>
      </c>
      <c r="I125" s="200">
        <v>84326600</v>
      </c>
      <c r="J125" s="226">
        <v>32407906.620000001</v>
      </c>
      <c r="K125" s="124">
        <f t="shared" si="12"/>
        <v>51918693.379999995</v>
      </c>
    </row>
    <row r="126" spans="1:13" s="11" customFormat="1" ht="60" outlineLevel="3" x14ac:dyDescent="0.2">
      <c r="A126" s="130" t="s">
        <v>114</v>
      </c>
      <c r="B126" s="104" t="s">
        <v>29</v>
      </c>
      <c r="C126" s="104" t="s">
        <v>91</v>
      </c>
      <c r="D126" s="104" t="s">
        <v>115</v>
      </c>
      <c r="E126" s="104" t="s">
        <v>30</v>
      </c>
      <c r="F126" s="131"/>
      <c r="G126" s="131"/>
      <c r="H126" s="178">
        <f>SUM(H127:H128)</f>
        <v>26872300</v>
      </c>
      <c r="I126" s="201">
        <f>SUM(I127:I128)</f>
        <v>8259052</v>
      </c>
      <c r="J126" s="189">
        <f>SUM(J127:J128)</f>
        <v>2728986.6</v>
      </c>
      <c r="K126" s="40">
        <f>SUM(K127:K128)</f>
        <v>5530065.3999999994</v>
      </c>
    </row>
    <row r="127" spans="1:13" s="12" customFormat="1" outlineLevel="5" x14ac:dyDescent="0.2">
      <c r="A127" s="17" t="s">
        <v>31</v>
      </c>
      <c r="B127" s="102" t="s">
        <v>29</v>
      </c>
      <c r="C127" s="102" t="s">
        <v>91</v>
      </c>
      <c r="D127" s="102" t="s">
        <v>115</v>
      </c>
      <c r="E127" s="102" t="s">
        <v>32</v>
      </c>
      <c r="F127" s="66"/>
      <c r="G127" s="66"/>
      <c r="H127" s="177">
        <v>377300</v>
      </c>
      <c r="I127" s="200">
        <v>115142</v>
      </c>
      <c r="J127" s="226">
        <v>29948.9</v>
      </c>
      <c r="K127" s="124">
        <f t="shared" si="12"/>
        <v>85193.1</v>
      </c>
    </row>
    <row r="128" spans="1:13" s="12" customFormat="1" ht="36" outlineLevel="5" x14ac:dyDescent="0.2">
      <c r="A128" s="13" t="s">
        <v>38</v>
      </c>
      <c r="B128" s="102" t="s">
        <v>29</v>
      </c>
      <c r="C128" s="102" t="s">
        <v>91</v>
      </c>
      <c r="D128" s="102" t="s">
        <v>115</v>
      </c>
      <c r="E128" s="102" t="s">
        <v>39</v>
      </c>
      <c r="F128" s="66"/>
      <c r="G128" s="66"/>
      <c r="H128" s="177">
        <v>26495000</v>
      </c>
      <c r="I128" s="200">
        <v>8143910</v>
      </c>
      <c r="J128" s="226">
        <v>2699037.7</v>
      </c>
      <c r="K128" s="124">
        <f t="shared" si="12"/>
        <v>5444872.2999999998</v>
      </c>
    </row>
    <row r="129" spans="1:13" s="11" customFormat="1" ht="51.75" customHeight="1" outlineLevel="3" x14ac:dyDescent="0.2">
      <c r="A129" s="130" t="s">
        <v>116</v>
      </c>
      <c r="B129" s="104" t="s">
        <v>29</v>
      </c>
      <c r="C129" s="104" t="s">
        <v>91</v>
      </c>
      <c r="D129" s="104" t="s">
        <v>117</v>
      </c>
      <c r="E129" s="104" t="s">
        <v>30</v>
      </c>
      <c r="F129" s="131"/>
      <c r="G129" s="131"/>
      <c r="H129" s="178">
        <f>SUM(H130:H131)</f>
        <v>913933800</v>
      </c>
      <c r="I129" s="201">
        <f>SUM(I130:I131)</f>
        <v>228483350</v>
      </c>
      <c r="J129" s="189">
        <f>SUM(J130:J131)</f>
        <v>146112840.94999999</v>
      </c>
      <c r="K129" s="40">
        <f>SUM(K130:K131)</f>
        <v>82370509.050000012</v>
      </c>
    </row>
    <row r="130" spans="1:13" s="12" customFormat="1" outlineLevel="5" x14ac:dyDescent="0.2">
      <c r="A130" s="17" t="s">
        <v>31</v>
      </c>
      <c r="B130" s="102" t="s">
        <v>29</v>
      </c>
      <c r="C130" s="102" t="s">
        <v>91</v>
      </c>
      <c r="D130" s="102" t="s">
        <v>117</v>
      </c>
      <c r="E130" s="102" t="s">
        <v>32</v>
      </c>
      <c r="F130" s="66"/>
      <c r="G130" s="66"/>
      <c r="H130" s="177">
        <v>12650821</v>
      </c>
      <c r="I130" s="200">
        <v>3162635</v>
      </c>
      <c r="J130" s="226">
        <v>1064550.78</v>
      </c>
      <c r="K130" s="124">
        <f t="shared" si="12"/>
        <v>2098084.2199999997</v>
      </c>
    </row>
    <row r="131" spans="1:13" s="12" customFormat="1" ht="36" outlineLevel="5" x14ac:dyDescent="0.2">
      <c r="A131" s="13" t="s">
        <v>38</v>
      </c>
      <c r="B131" s="102" t="s">
        <v>29</v>
      </c>
      <c r="C131" s="102" t="s">
        <v>91</v>
      </c>
      <c r="D131" s="102" t="s">
        <v>117</v>
      </c>
      <c r="E131" s="102" t="s">
        <v>81</v>
      </c>
      <c r="F131" s="66"/>
      <c r="G131" s="66"/>
      <c r="H131" s="177">
        <v>901282979</v>
      </c>
      <c r="I131" s="200">
        <v>225320715</v>
      </c>
      <c r="J131" s="226">
        <v>145048290.16999999</v>
      </c>
      <c r="K131" s="124">
        <f t="shared" si="12"/>
        <v>80272424.830000013</v>
      </c>
      <c r="L131" s="62"/>
    </row>
    <row r="132" spans="1:13" s="11" customFormat="1" ht="36" outlineLevel="3" x14ac:dyDescent="0.2">
      <c r="A132" s="130" t="s">
        <v>118</v>
      </c>
      <c r="B132" s="104" t="s">
        <v>29</v>
      </c>
      <c r="C132" s="104" t="s">
        <v>91</v>
      </c>
      <c r="D132" s="104" t="s">
        <v>119</v>
      </c>
      <c r="E132" s="104" t="s">
        <v>30</v>
      </c>
      <c r="F132" s="131"/>
      <c r="G132" s="131"/>
      <c r="H132" s="178">
        <f>SUM(H133:H134)</f>
        <v>10200</v>
      </c>
      <c r="I132" s="201">
        <f>SUM(I133:I134)</f>
        <v>2489</v>
      </c>
      <c r="J132" s="189">
        <f>SUM(J133:J134)</f>
        <v>397.5</v>
      </c>
      <c r="K132" s="40">
        <f>SUM(K133:K134)</f>
        <v>2091.5</v>
      </c>
    </row>
    <row r="133" spans="1:13" s="12" customFormat="1" outlineLevel="5" x14ac:dyDescent="0.2">
      <c r="A133" s="17" t="s">
        <v>31</v>
      </c>
      <c r="B133" s="102" t="s">
        <v>29</v>
      </c>
      <c r="C133" s="102" t="s">
        <v>91</v>
      </c>
      <c r="D133" s="102" t="s">
        <v>119</v>
      </c>
      <c r="E133" s="102" t="s">
        <v>32</v>
      </c>
      <c r="F133" s="66"/>
      <c r="G133" s="66"/>
      <c r="H133" s="177">
        <v>200</v>
      </c>
      <c r="I133" s="200">
        <v>56</v>
      </c>
      <c r="J133" s="226">
        <v>0</v>
      </c>
      <c r="K133" s="124">
        <f t="shared" si="12"/>
        <v>56</v>
      </c>
    </row>
    <row r="134" spans="1:13" s="12" customFormat="1" ht="36" outlineLevel="5" x14ac:dyDescent="0.2">
      <c r="A134" s="13" t="s">
        <v>38</v>
      </c>
      <c r="B134" s="102" t="s">
        <v>29</v>
      </c>
      <c r="C134" s="102" t="s">
        <v>91</v>
      </c>
      <c r="D134" s="102" t="s">
        <v>119</v>
      </c>
      <c r="E134" s="102" t="s">
        <v>39</v>
      </c>
      <c r="F134" s="66"/>
      <c r="G134" s="66"/>
      <c r="H134" s="177">
        <v>10000</v>
      </c>
      <c r="I134" s="200">
        <v>2433</v>
      </c>
      <c r="J134" s="226">
        <v>397.5</v>
      </c>
      <c r="K134" s="124">
        <f t="shared" si="12"/>
        <v>2035.5</v>
      </c>
    </row>
    <row r="135" spans="1:13" s="11" customFormat="1" ht="48" outlineLevel="3" x14ac:dyDescent="0.2">
      <c r="A135" s="130" t="s">
        <v>120</v>
      </c>
      <c r="B135" s="104" t="s">
        <v>29</v>
      </c>
      <c r="C135" s="104" t="s">
        <v>91</v>
      </c>
      <c r="D135" s="104" t="s">
        <v>121</v>
      </c>
      <c r="E135" s="104" t="s">
        <v>30</v>
      </c>
      <c r="F135" s="131"/>
      <c r="G135" s="131"/>
      <c r="H135" s="178">
        <f>SUM(H136:H137)</f>
        <v>11476200</v>
      </c>
      <c r="I135" s="201">
        <f>SUM(I136:I137)</f>
        <v>3205501</v>
      </c>
      <c r="J135" s="189">
        <f>SUM(J136:J137)</f>
        <v>888823.33</v>
      </c>
      <c r="K135" s="40">
        <f>SUM(K136:K137)</f>
        <v>2316677.67</v>
      </c>
    </row>
    <row r="136" spans="1:13" s="12" customFormat="1" outlineLevel="5" x14ac:dyDescent="0.2">
      <c r="A136" s="17" t="s">
        <v>31</v>
      </c>
      <c r="B136" s="102" t="s">
        <v>29</v>
      </c>
      <c r="C136" s="102" t="s">
        <v>91</v>
      </c>
      <c r="D136" s="102" t="s">
        <v>121</v>
      </c>
      <c r="E136" s="102" t="s">
        <v>32</v>
      </c>
      <c r="F136" s="66"/>
      <c r="G136" s="66"/>
      <c r="H136" s="177">
        <v>161100</v>
      </c>
      <c r="I136" s="200">
        <v>44701</v>
      </c>
      <c r="J136" s="226">
        <v>5488.49</v>
      </c>
      <c r="K136" s="124">
        <f t="shared" si="12"/>
        <v>39212.51</v>
      </c>
    </row>
    <row r="137" spans="1:13" s="12" customFormat="1" ht="36" outlineLevel="5" x14ac:dyDescent="0.2">
      <c r="A137" s="13" t="s">
        <v>38</v>
      </c>
      <c r="B137" s="102" t="s">
        <v>29</v>
      </c>
      <c r="C137" s="102" t="s">
        <v>91</v>
      </c>
      <c r="D137" s="102" t="s">
        <v>121</v>
      </c>
      <c r="E137" s="102" t="s">
        <v>39</v>
      </c>
      <c r="F137" s="66"/>
      <c r="G137" s="66"/>
      <c r="H137" s="177">
        <v>11315100</v>
      </c>
      <c r="I137" s="200">
        <v>3160800</v>
      </c>
      <c r="J137" s="226">
        <v>883334.84</v>
      </c>
      <c r="K137" s="124">
        <f t="shared" si="12"/>
        <v>2277465.16</v>
      </c>
    </row>
    <row r="138" spans="1:13" s="11" customFormat="1" ht="36" outlineLevel="3" x14ac:dyDescent="0.2">
      <c r="A138" s="130" t="s">
        <v>122</v>
      </c>
      <c r="B138" s="104" t="s">
        <v>29</v>
      </c>
      <c r="C138" s="104" t="s">
        <v>91</v>
      </c>
      <c r="D138" s="104" t="s">
        <v>123</v>
      </c>
      <c r="E138" s="104" t="s">
        <v>30</v>
      </c>
      <c r="F138" s="131"/>
      <c r="G138" s="131"/>
      <c r="H138" s="178">
        <f>SUM(H139:H142)</f>
        <v>1860400</v>
      </c>
      <c r="I138" s="201">
        <f>SUM(I139:I142)</f>
        <v>423351</v>
      </c>
      <c r="J138" s="190">
        <f>SUM(J139:J142)</f>
        <v>338645.66000000003</v>
      </c>
      <c r="K138" s="15">
        <f>SUM(K139:K142)</f>
        <v>84705.340000000026</v>
      </c>
    </row>
    <row r="139" spans="1:13" s="12" customFormat="1" ht="22.5" outlineLevel="5" x14ac:dyDescent="0.2">
      <c r="A139" s="17" t="s">
        <v>31</v>
      </c>
      <c r="B139" s="102" t="s">
        <v>29</v>
      </c>
      <c r="C139" s="102" t="s">
        <v>91</v>
      </c>
      <c r="D139" s="102" t="s">
        <v>123</v>
      </c>
      <c r="E139" s="102" t="s">
        <v>32</v>
      </c>
      <c r="F139" s="69" t="s">
        <v>250</v>
      </c>
      <c r="G139" s="69" t="s">
        <v>36</v>
      </c>
      <c r="H139" s="177">
        <v>12900</v>
      </c>
      <c r="I139" s="264">
        <v>3561.3</v>
      </c>
      <c r="J139" s="261">
        <v>2702.22</v>
      </c>
      <c r="K139" s="147">
        <f>I139-J139</f>
        <v>859.08000000000038</v>
      </c>
      <c r="L139" s="148">
        <f>J139+J140-4203.64</f>
        <v>0</v>
      </c>
      <c r="M139" s="148"/>
    </row>
    <row r="140" spans="1:13" s="12" customFormat="1" ht="22.5" outlineLevel="5" x14ac:dyDescent="0.2">
      <c r="A140" s="17" t="s">
        <v>31</v>
      </c>
      <c r="B140" s="102" t="s">
        <v>29</v>
      </c>
      <c r="C140" s="102" t="s">
        <v>91</v>
      </c>
      <c r="D140" s="102" t="s">
        <v>123</v>
      </c>
      <c r="E140" s="102" t="s">
        <v>32</v>
      </c>
      <c r="F140" s="69" t="s">
        <v>250</v>
      </c>
      <c r="G140" s="69" t="s">
        <v>37</v>
      </c>
      <c r="H140" s="177">
        <v>7300</v>
      </c>
      <c r="I140" s="264">
        <v>1979</v>
      </c>
      <c r="J140" s="261">
        <v>1501.42</v>
      </c>
      <c r="K140" s="147">
        <f t="shared" ref="K140:K142" si="13">I140-J140</f>
        <v>477.57999999999993</v>
      </c>
      <c r="L140" s="148"/>
      <c r="M140" s="148"/>
    </row>
    <row r="141" spans="1:13" s="12" customFormat="1" ht="36" outlineLevel="5" x14ac:dyDescent="0.2">
      <c r="A141" s="13" t="s">
        <v>38</v>
      </c>
      <c r="B141" s="102" t="s">
        <v>29</v>
      </c>
      <c r="C141" s="102" t="s">
        <v>91</v>
      </c>
      <c r="D141" s="102" t="s">
        <v>123</v>
      </c>
      <c r="E141" s="102" t="s">
        <v>39</v>
      </c>
      <c r="F141" s="69" t="s">
        <v>250</v>
      </c>
      <c r="G141" s="69" t="s">
        <v>36</v>
      </c>
      <c r="H141" s="177">
        <v>1183000</v>
      </c>
      <c r="I141" s="264">
        <v>268568.7</v>
      </c>
      <c r="J141" s="261">
        <v>214985.62</v>
      </c>
      <c r="K141" s="147">
        <f t="shared" si="13"/>
        <v>53583.080000000016</v>
      </c>
      <c r="L141" s="148">
        <f>J142+J141-334442.02</f>
        <v>0</v>
      </c>
      <c r="M141" s="148"/>
    </row>
    <row r="142" spans="1:13" s="12" customFormat="1" ht="36" outlineLevel="5" x14ac:dyDescent="0.2">
      <c r="A142" s="13" t="s">
        <v>38</v>
      </c>
      <c r="B142" s="102" t="s">
        <v>29</v>
      </c>
      <c r="C142" s="102" t="s">
        <v>91</v>
      </c>
      <c r="D142" s="102" t="s">
        <v>123</v>
      </c>
      <c r="E142" s="102" t="s">
        <v>39</v>
      </c>
      <c r="F142" s="69" t="s">
        <v>250</v>
      </c>
      <c r="G142" s="69" t="s">
        <v>37</v>
      </c>
      <c r="H142" s="177">
        <v>657200</v>
      </c>
      <c r="I142" s="264">
        <v>149242</v>
      </c>
      <c r="J142" s="261">
        <v>119456.4</v>
      </c>
      <c r="K142" s="147">
        <f t="shared" si="13"/>
        <v>29785.600000000006</v>
      </c>
      <c r="L142" s="149"/>
      <c r="M142" s="123"/>
    </row>
    <row r="143" spans="1:13" s="11" customFormat="1" ht="60" outlineLevel="3" x14ac:dyDescent="0.2">
      <c r="A143" s="130" t="s">
        <v>124</v>
      </c>
      <c r="B143" s="104" t="s">
        <v>29</v>
      </c>
      <c r="C143" s="104" t="s">
        <v>91</v>
      </c>
      <c r="D143" s="104" t="s">
        <v>125</v>
      </c>
      <c r="E143" s="104" t="s">
        <v>30</v>
      </c>
      <c r="F143" s="131"/>
      <c r="G143" s="131"/>
      <c r="H143" s="178">
        <f>SUM(H144:H145)</f>
        <v>11499800</v>
      </c>
      <c r="I143" s="201">
        <f>SUM(I144:I145)</f>
        <v>11499800</v>
      </c>
      <c r="J143" s="190">
        <f>SUM(J144:J145)</f>
        <v>10191364.539999999</v>
      </c>
      <c r="K143" s="15">
        <f>SUM(K144:K145)</f>
        <v>1308435.4600000009</v>
      </c>
      <c r="L143" s="36"/>
    </row>
    <row r="144" spans="1:13" s="16" customFormat="1" ht="22.5" outlineLevel="3" x14ac:dyDescent="0.2">
      <c r="A144" s="17" t="s">
        <v>31</v>
      </c>
      <c r="B144" s="102" t="s">
        <v>29</v>
      </c>
      <c r="C144" s="102" t="s">
        <v>91</v>
      </c>
      <c r="D144" s="102" t="s">
        <v>125</v>
      </c>
      <c r="E144" s="102">
        <v>244</v>
      </c>
      <c r="F144" s="69" t="s">
        <v>238</v>
      </c>
      <c r="G144" s="69" t="s">
        <v>37</v>
      </c>
      <c r="H144" s="177">
        <v>103000</v>
      </c>
      <c r="I144" s="200">
        <v>103000</v>
      </c>
      <c r="J144" s="226">
        <v>42671.42</v>
      </c>
      <c r="K144" s="124">
        <f>I144-J144</f>
        <v>60328.58</v>
      </c>
      <c r="L144" s="63"/>
    </row>
    <row r="145" spans="1:12" s="12" customFormat="1" ht="36" outlineLevel="5" x14ac:dyDescent="0.2">
      <c r="A145" s="13" t="s">
        <v>38</v>
      </c>
      <c r="B145" s="102" t="s">
        <v>29</v>
      </c>
      <c r="C145" s="102" t="s">
        <v>91</v>
      </c>
      <c r="D145" s="102" t="s">
        <v>125</v>
      </c>
      <c r="E145" s="102" t="s">
        <v>81</v>
      </c>
      <c r="F145" s="69" t="s">
        <v>238</v>
      </c>
      <c r="G145" s="69" t="s">
        <v>37</v>
      </c>
      <c r="H145" s="177">
        <v>11396800</v>
      </c>
      <c r="I145" s="200">
        <v>11396800</v>
      </c>
      <c r="J145" s="226">
        <v>10148693.119999999</v>
      </c>
      <c r="K145" s="124">
        <f>I145-J145</f>
        <v>1248106.8800000008</v>
      </c>
      <c r="L145" s="64"/>
    </row>
    <row r="146" spans="1:12" s="11" customFormat="1" ht="84" outlineLevel="3" x14ac:dyDescent="0.2">
      <c r="A146" s="130" t="s">
        <v>126</v>
      </c>
      <c r="B146" s="104" t="s">
        <v>29</v>
      </c>
      <c r="C146" s="104" t="s">
        <v>91</v>
      </c>
      <c r="D146" s="104" t="s">
        <v>127</v>
      </c>
      <c r="E146" s="104" t="s">
        <v>30</v>
      </c>
      <c r="F146" s="131"/>
      <c r="G146" s="131"/>
      <c r="H146" s="178">
        <f>SUM(H147:H148)</f>
        <v>109100</v>
      </c>
      <c r="I146" s="201">
        <f>SUM(I147:I148)</f>
        <v>17810.88</v>
      </c>
      <c r="J146" s="190">
        <f>SUM(J147:J148)</f>
        <v>17810.88</v>
      </c>
      <c r="K146" s="15">
        <f>SUM(K147:K148)</f>
        <v>0</v>
      </c>
      <c r="L146" s="16"/>
    </row>
    <row r="147" spans="1:12" s="12" customFormat="1" ht="22.5" outlineLevel="5" x14ac:dyDescent="0.2">
      <c r="A147" s="17" t="s">
        <v>31</v>
      </c>
      <c r="B147" s="102" t="s">
        <v>29</v>
      </c>
      <c r="C147" s="102" t="s">
        <v>91</v>
      </c>
      <c r="D147" s="102" t="s">
        <v>127</v>
      </c>
      <c r="E147" s="102" t="s">
        <v>32</v>
      </c>
      <c r="F147" s="69" t="s">
        <v>239</v>
      </c>
      <c r="G147" s="69" t="s">
        <v>37</v>
      </c>
      <c r="H147" s="177">
        <v>1100</v>
      </c>
      <c r="I147" s="200">
        <v>0</v>
      </c>
      <c r="J147" s="226">
        <v>0</v>
      </c>
      <c r="K147" s="124">
        <f>I147-J147</f>
        <v>0</v>
      </c>
    </row>
    <row r="148" spans="1:12" s="12" customFormat="1" ht="36" outlineLevel="5" x14ac:dyDescent="0.2">
      <c r="A148" s="13" t="s">
        <v>38</v>
      </c>
      <c r="B148" s="102" t="s">
        <v>29</v>
      </c>
      <c r="C148" s="102" t="s">
        <v>91</v>
      </c>
      <c r="D148" s="102" t="s">
        <v>127</v>
      </c>
      <c r="E148" s="102" t="s">
        <v>81</v>
      </c>
      <c r="F148" s="69" t="s">
        <v>239</v>
      </c>
      <c r="G148" s="69" t="s">
        <v>37</v>
      </c>
      <c r="H148" s="177">
        <v>108000</v>
      </c>
      <c r="I148" s="200">
        <v>17810.88</v>
      </c>
      <c r="J148" s="226">
        <v>17810.88</v>
      </c>
      <c r="K148" s="124">
        <f>I148-J148</f>
        <v>0</v>
      </c>
    </row>
    <row r="149" spans="1:12" s="11" customFormat="1" ht="84" outlineLevel="3" x14ac:dyDescent="0.2">
      <c r="A149" s="130" t="s">
        <v>128</v>
      </c>
      <c r="B149" s="104" t="s">
        <v>29</v>
      </c>
      <c r="C149" s="104" t="s">
        <v>91</v>
      </c>
      <c r="D149" s="104" t="s">
        <v>129</v>
      </c>
      <c r="E149" s="104" t="s">
        <v>30</v>
      </c>
      <c r="F149" s="131"/>
      <c r="G149" s="131"/>
      <c r="H149" s="178">
        <f>SUM(H150:H151)</f>
        <v>12477880</v>
      </c>
      <c r="I149" s="201">
        <f>SUM(I150:I151)</f>
        <v>3728407</v>
      </c>
      <c r="J149" s="190">
        <f>SUM(J150:J151)</f>
        <v>2247138.9000000004</v>
      </c>
      <c r="K149" s="15">
        <f>SUM(K150:K151)</f>
        <v>1481268.0999999999</v>
      </c>
    </row>
    <row r="150" spans="1:12" s="12" customFormat="1" outlineLevel="5" x14ac:dyDescent="0.2">
      <c r="A150" s="17" t="s">
        <v>31</v>
      </c>
      <c r="B150" s="102" t="s">
        <v>29</v>
      </c>
      <c r="C150" s="102" t="s">
        <v>91</v>
      </c>
      <c r="D150" s="102" t="s">
        <v>129</v>
      </c>
      <c r="E150" s="102" t="s">
        <v>32</v>
      </c>
      <c r="F150" s="66"/>
      <c r="G150" s="66"/>
      <c r="H150" s="177">
        <v>172760</v>
      </c>
      <c r="I150" s="200">
        <v>38563</v>
      </c>
      <c r="J150" s="226">
        <v>17086.66</v>
      </c>
      <c r="K150" s="124">
        <f>I150-J150</f>
        <v>21476.34</v>
      </c>
    </row>
    <row r="151" spans="1:12" s="12" customFormat="1" ht="36" outlineLevel="5" x14ac:dyDescent="0.2">
      <c r="A151" s="13" t="s">
        <v>38</v>
      </c>
      <c r="B151" s="102" t="s">
        <v>29</v>
      </c>
      <c r="C151" s="102" t="s">
        <v>91</v>
      </c>
      <c r="D151" s="102" t="s">
        <v>129</v>
      </c>
      <c r="E151" s="102" t="s">
        <v>39</v>
      </c>
      <c r="F151" s="66"/>
      <c r="G151" s="66"/>
      <c r="H151" s="177">
        <v>12305120</v>
      </c>
      <c r="I151" s="200">
        <v>3689844</v>
      </c>
      <c r="J151" s="226">
        <v>2230052.2400000002</v>
      </c>
      <c r="K151" s="124">
        <f>I151-J151</f>
        <v>1459791.7599999998</v>
      </c>
    </row>
    <row r="152" spans="1:12" s="11" customFormat="1" ht="84" outlineLevel="3" x14ac:dyDescent="0.2">
      <c r="A152" s="130" t="s">
        <v>130</v>
      </c>
      <c r="B152" s="104" t="s">
        <v>29</v>
      </c>
      <c r="C152" s="104" t="s">
        <v>91</v>
      </c>
      <c r="D152" s="104" t="s">
        <v>131</v>
      </c>
      <c r="E152" s="104" t="s">
        <v>30</v>
      </c>
      <c r="F152" s="131"/>
      <c r="G152" s="131"/>
      <c r="H152" s="178">
        <f>SUM(H153:H155)</f>
        <v>2556320</v>
      </c>
      <c r="I152" s="201">
        <f>SUM(I153:I155)</f>
        <v>454069</v>
      </c>
      <c r="J152" s="190">
        <f>SUM(J153:J155)</f>
        <v>176609.25</v>
      </c>
      <c r="K152" s="15">
        <f>SUM(K153:K155)</f>
        <v>277459.75</v>
      </c>
    </row>
    <row r="153" spans="1:12" s="12" customFormat="1" outlineLevel="5" x14ac:dyDescent="0.2">
      <c r="A153" s="17" t="s">
        <v>31</v>
      </c>
      <c r="B153" s="102" t="s">
        <v>29</v>
      </c>
      <c r="C153" s="102" t="s">
        <v>91</v>
      </c>
      <c r="D153" s="102" t="s">
        <v>131</v>
      </c>
      <c r="E153" s="102" t="s">
        <v>32</v>
      </c>
      <c r="F153" s="66"/>
      <c r="G153" s="66"/>
      <c r="H153" s="177">
        <v>26520</v>
      </c>
      <c r="I153" s="200">
        <v>4060</v>
      </c>
      <c r="J153" s="226">
        <v>2290.63</v>
      </c>
      <c r="K153" s="124">
        <f>I153-J153</f>
        <v>1769.37</v>
      </c>
    </row>
    <row r="154" spans="1:12" s="12" customFormat="1" ht="36" outlineLevel="5" x14ac:dyDescent="0.2">
      <c r="A154" s="13" t="s">
        <v>38</v>
      </c>
      <c r="B154" s="102" t="s">
        <v>29</v>
      </c>
      <c r="C154" s="102" t="s">
        <v>91</v>
      </c>
      <c r="D154" s="102" t="s">
        <v>131</v>
      </c>
      <c r="E154" s="102" t="s">
        <v>39</v>
      </c>
      <c r="F154" s="66"/>
      <c r="G154" s="66"/>
      <c r="H154" s="177">
        <v>1888910</v>
      </c>
      <c r="I154" s="200">
        <v>289385</v>
      </c>
      <c r="J154" s="226">
        <v>174318.62</v>
      </c>
      <c r="K154" s="124">
        <f>I154-J154</f>
        <v>115066.38</v>
      </c>
    </row>
    <row r="155" spans="1:12" s="12" customFormat="1" ht="60" outlineLevel="5" x14ac:dyDescent="0.2">
      <c r="A155" s="17" t="s">
        <v>132</v>
      </c>
      <c r="B155" s="102" t="s">
        <v>29</v>
      </c>
      <c r="C155" s="102" t="s">
        <v>91</v>
      </c>
      <c r="D155" s="102" t="s">
        <v>131</v>
      </c>
      <c r="E155" s="102" t="s">
        <v>133</v>
      </c>
      <c r="F155" s="66"/>
      <c r="G155" s="66"/>
      <c r="H155" s="177">
        <v>640890</v>
      </c>
      <c r="I155" s="200">
        <v>160624</v>
      </c>
      <c r="J155" s="188">
        <v>0</v>
      </c>
      <c r="K155" s="124">
        <f>I155-J155</f>
        <v>160624</v>
      </c>
    </row>
    <row r="156" spans="1:12" s="11" customFormat="1" ht="36" outlineLevel="3" x14ac:dyDescent="0.2">
      <c r="A156" s="130" t="s">
        <v>134</v>
      </c>
      <c r="B156" s="104" t="s">
        <v>29</v>
      </c>
      <c r="C156" s="104" t="s">
        <v>91</v>
      </c>
      <c r="D156" s="104" t="s">
        <v>135</v>
      </c>
      <c r="E156" s="104" t="s">
        <v>30</v>
      </c>
      <c r="F156" s="131"/>
      <c r="G156" s="131"/>
      <c r="H156" s="178">
        <f>SUM(H157:H158)</f>
        <v>41180000</v>
      </c>
      <c r="I156" s="201">
        <f>SUM(I157:I158)</f>
        <v>10295100</v>
      </c>
      <c r="J156" s="189">
        <f>SUM(J157:J158)</f>
        <v>9094566.25</v>
      </c>
      <c r="K156" s="40">
        <f>SUM(K157:K158)</f>
        <v>1200533.7499999993</v>
      </c>
    </row>
    <row r="157" spans="1:12" s="12" customFormat="1" outlineLevel="5" x14ac:dyDescent="0.2">
      <c r="A157" s="17" t="s">
        <v>31</v>
      </c>
      <c r="B157" s="102" t="s">
        <v>29</v>
      </c>
      <c r="C157" s="102" t="s">
        <v>91</v>
      </c>
      <c r="D157" s="102" t="s">
        <v>135</v>
      </c>
      <c r="E157" s="102" t="s">
        <v>32</v>
      </c>
      <c r="F157" s="66"/>
      <c r="G157" s="66"/>
      <c r="H157" s="177">
        <v>500000</v>
      </c>
      <c r="I157" s="200">
        <v>125100</v>
      </c>
      <c r="J157" s="226">
        <v>24148.95</v>
      </c>
      <c r="K157" s="124">
        <f>I157-J157</f>
        <v>100951.05</v>
      </c>
    </row>
    <row r="158" spans="1:12" s="12" customFormat="1" ht="36" outlineLevel="5" x14ac:dyDescent="0.2">
      <c r="A158" s="13" t="s">
        <v>38</v>
      </c>
      <c r="B158" s="102" t="s">
        <v>29</v>
      </c>
      <c r="C158" s="102" t="s">
        <v>91</v>
      </c>
      <c r="D158" s="102" t="s">
        <v>135</v>
      </c>
      <c r="E158" s="102" t="s">
        <v>81</v>
      </c>
      <c r="F158" s="66"/>
      <c r="G158" s="66"/>
      <c r="H158" s="177">
        <v>40680000</v>
      </c>
      <c r="I158" s="200">
        <v>10170000</v>
      </c>
      <c r="J158" s="226">
        <v>9070417.3000000007</v>
      </c>
      <c r="K158" s="124">
        <f>I158-J158</f>
        <v>1099582.6999999993</v>
      </c>
    </row>
    <row r="159" spans="1:12" s="11" customFormat="1" ht="48" outlineLevel="3" x14ac:dyDescent="0.2">
      <c r="A159" s="130" t="s">
        <v>136</v>
      </c>
      <c r="B159" s="104" t="s">
        <v>29</v>
      </c>
      <c r="C159" s="104" t="s">
        <v>91</v>
      </c>
      <c r="D159" s="104" t="s">
        <v>137</v>
      </c>
      <c r="E159" s="104" t="s">
        <v>30</v>
      </c>
      <c r="F159" s="131"/>
      <c r="G159" s="131"/>
      <c r="H159" s="178">
        <f>SUM(H160)</f>
        <v>2080000</v>
      </c>
      <c r="I159" s="201">
        <f>SUM(I160)</f>
        <v>346600</v>
      </c>
      <c r="J159" s="189">
        <f>SUM(J160)</f>
        <v>0</v>
      </c>
      <c r="K159" s="40">
        <f>SUM(K160)</f>
        <v>346600</v>
      </c>
    </row>
    <row r="160" spans="1:12" s="12" customFormat="1" ht="36" outlineLevel="5" x14ac:dyDescent="0.2">
      <c r="A160" s="13" t="s">
        <v>38</v>
      </c>
      <c r="B160" s="102" t="s">
        <v>29</v>
      </c>
      <c r="C160" s="102" t="s">
        <v>91</v>
      </c>
      <c r="D160" s="102" t="s">
        <v>137</v>
      </c>
      <c r="E160" s="102" t="s">
        <v>81</v>
      </c>
      <c r="F160" s="66"/>
      <c r="G160" s="66"/>
      <c r="H160" s="177">
        <v>2080000</v>
      </c>
      <c r="I160" s="200">
        <v>346600</v>
      </c>
      <c r="J160" s="188">
        <v>0</v>
      </c>
      <c r="K160" s="124">
        <f>I160-J160</f>
        <v>346600</v>
      </c>
    </row>
    <row r="161" spans="1:16" s="11" customFormat="1" ht="60" outlineLevel="3" x14ac:dyDescent="0.2">
      <c r="A161" s="130" t="s">
        <v>138</v>
      </c>
      <c r="B161" s="104" t="s">
        <v>29</v>
      </c>
      <c r="C161" s="104" t="s">
        <v>91</v>
      </c>
      <c r="D161" s="104" t="s">
        <v>139</v>
      </c>
      <c r="E161" s="104" t="s">
        <v>30</v>
      </c>
      <c r="F161" s="131"/>
      <c r="G161" s="131"/>
      <c r="H161" s="178">
        <f>SUM(H162)</f>
        <v>2256000</v>
      </c>
      <c r="I161" s="201">
        <f>SUM(I162)</f>
        <v>376000</v>
      </c>
      <c r="J161" s="189">
        <f>SUM(J162)</f>
        <v>0</v>
      </c>
      <c r="K161" s="40">
        <f>SUM(K162)</f>
        <v>376000</v>
      </c>
    </row>
    <row r="162" spans="1:16" s="12" customFormat="1" ht="36" outlineLevel="5" x14ac:dyDescent="0.2">
      <c r="A162" s="17" t="s">
        <v>140</v>
      </c>
      <c r="B162" s="102" t="s">
        <v>29</v>
      </c>
      <c r="C162" s="102" t="s">
        <v>91</v>
      </c>
      <c r="D162" s="102" t="s">
        <v>139</v>
      </c>
      <c r="E162" s="102" t="s">
        <v>81</v>
      </c>
      <c r="F162" s="66"/>
      <c r="G162" s="66"/>
      <c r="H162" s="177">
        <v>2256000</v>
      </c>
      <c r="I162" s="200">
        <v>376000</v>
      </c>
      <c r="J162" s="188">
        <v>0</v>
      </c>
      <c r="K162" s="124">
        <f>I162-J162</f>
        <v>376000</v>
      </c>
    </row>
    <row r="163" spans="1:16" s="11" customFormat="1" ht="36" outlineLevel="3" x14ac:dyDescent="0.2">
      <c r="A163" s="130" t="s">
        <v>141</v>
      </c>
      <c r="B163" s="104" t="s">
        <v>29</v>
      </c>
      <c r="C163" s="104" t="s">
        <v>91</v>
      </c>
      <c r="D163" s="104" t="s">
        <v>142</v>
      </c>
      <c r="E163" s="104" t="s">
        <v>30</v>
      </c>
      <c r="F163" s="131"/>
      <c r="G163" s="131"/>
      <c r="H163" s="178">
        <f>SUM(H164:H165)</f>
        <v>287288600</v>
      </c>
      <c r="I163" s="201">
        <f>SUM(I164:I165)</f>
        <v>83494484</v>
      </c>
      <c r="J163" s="189">
        <f>SUM(J164:J165)</f>
        <v>13695524.130000001</v>
      </c>
      <c r="K163" s="40">
        <f>SUM(K164:K165)</f>
        <v>69798959.870000005</v>
      </c>
    </row>
    <row r="164" spans="1:16" s="12" customFormat="1" outlineLevel="5" x14ac:dyDescent="0.2">
      <c r="A164" s="17" t="s">
        <v>31</v>
      </c>
      <c r="B164" s="102" t="s">
        <v>29</v>
      </c>
      <c r="C164" s="102" t="s">
        <v>91</v>
      </c>
      <c r="D164" s="102" t="s">
        <v>142</v>
      </c>
      <c r="E164" s="102" t="s">
        <v>32</v>
      </c>
      <c r="F164" s="66"/>
      <c r="G164" s="66"/>
      <c r="H164" s="177">
        <v>2900100</v>
      </c>
      <c r="I164" s="200">
        <v>976484</v>
      </c>
      <c r="J164" s="226">
        <v>66293.41</v>
      </c>
      <c r="K164" s="124">
        <f>I164-J164</f>
        <v>910190.59</v>
      </c>
    </row>
    <row r="165" spans="1:16" s="12" customFormat="1" ht="36" outlineLevel="5" x14ac:dyDescent="0.2">
      <c r="A165" s="13" t="s">
        <v>38</v>
      </c>
      <c r="B165" s="102" t="s">
        <v>29</v>
      </c>
      <c r="C165" s="102" t="s">
        <v>91</v>
      </c>
      <c r="D165" s="102" t="s">
        <v>142</v>
      </c>
      <c r="E165" s="102" t="s">
        <v>39</v>
      </c>
      <c r="F165" s="66"/>
      <c r="G165" s="66"/>
      <c r="H165" s="177">
        <v>284388500</v>
      </c>
      <c r="I165" s="200">
        <v>82518000</v>
      </c>
      <c r="J165" s="226">
        <v>13629230.720000001</v>
      </c>
      <c r="K165" s="124">
        <f>I165-J165</f>
        <v>68888769.280000001</v>
      </c>
    </row>
    <row r="166" spans="1:16" s="160" customFormat="1" ht="60" outlineLevel="3" x14ac:dyDescent="0.2">
      <c r="A166" s="169" t="s">
        <v>82</v>
      </c>
      <c r="B166" s="170" t="s">
        <v>29</v>
      </c>
      <c r="C166" s="170" t="s">
        <v>91</v>
      </c>
      <c r="D166" s="170" t="s">
        <v>83</v>
      </c>
      <c r="E166" s="170" t="s">
        <v>30</v>
      </c>
      <c r="F166" s="171"/>
      <c r="G166" s="171"/>
      <c r="H166" s="183">
        <f>SUM(H167:H170)</f>
        <v>0</v>
      </c>
      <c r="I166" s="206">
        <f>SUM(I167:I170)</f>
        <v>0</v>
      </c>
      <c r="J166" s="194">
        <f>SUM(J167:J170)</f>
        <v>-221809.91999999998</v>
      </c>
      <c r="K166" s="172">
        <f>SUM(K167:K170)</f>
        <v>221809.91999999998</v>
      </c>
    </row>
    <row r="167" spans="1:16" s="161" customFormat="1" ht="22.5" outlineLevel="5" x14ac:dyDescent="0.2">
      <c r="A167" s="163" t="s">
        <v>31</v>
      </c>
      <c r="B167" s="164" t="s">
        <v>29</v>
      </c>
      <c r="C167" s="164" t="s">
        <v>91</v>
      </c>
      <c r="D167" s="164" t="s">
        <v>83</v>
      </c>
      <c r="E167" s="164" t="s">
        <v>32</v>
      </c>
      <c r="F167" s="165" t="s">
        <v>215</v>
      </c>
      <c r="G167" s="166"/>
      <c r="H167" s="184">
        <v>0</v>
      </c>
      <c r="I167" s="207">
        <v>0</v>
      </c>
      <c r="J167" s="259">
        <v>-525.33000000000004</v>
      </c>
      <c r="K167" s="162">
        <f>I167-J167</f>
        <v>525.33000000000004</v>
      </c>
    </row>
    <row r="168" spans="1:16" s="161" customFormat="1" ht="36" outlineLevel="5" x14ac:dyDescent="0.2">
      <c r="A168" s="167" t="s">
        <v>38</v>
      </c>
      <c r="B168" s="164" t="s">
        <v>29</v>
      </c>
      <c r="C168" s="164" t="s">
        <v>91</v>
      </c>
      <c r="D168" s="164" t="s">
        <v>83</v>
      </c>
      <c r="E168" s="164" t="s">
        <v>81</v>
      </c>
      <c r="F168" s="165" t="s">
        <v>215</v>
      </c>
      <c r="G168" s="166" t="s">
        <v>37</v>
      </c>
      <c r="H168" s="177">
        <v>0</v>
      </c>
      <c r="I168" s="207">
        <v>0</v>
      </c>
      <c r="J168" s="259">
        <v>-218643.52</v>
      </c>
      <c r="K168" s="162">
        <f>I168-J168</f>
        <v>218643.52</v>
      </c>
    </row>
    <row r="169" spans="1:16" s="161" customFormat="1" outlineLevel="5" x14ac:dyDescent="0.2">
      <c r="A169" s="163" t="s">
        <v>75</v>
      </c>
      <c r="B169" s="164" t="s">
        <v>29</v>
      </c>
      <c r="C169" s="164" t="s">
        <v>91</v>
      </c>
      <c r="D169" s="164" t="s">
        <v>83</v>
      </c>
      <c r="E169" s="164">
        <v>340</v>
      </c>
      <c r="F169" s="165" t="s">
        <v>86</v>
      </c>
      <c r="G169" s="166"/>
      <c r="H169" s="177">
        <v>0</v>
      </c>
      <c r="I169" s="207">
        <v>0</v>
      </c>
      <c r="J169" s="258">
        <v>-48.39</v>
      </c>
      <c r="K169" s="162">
        <f>I169-J169</f>
        <v>48.39</v>
      </c>
    </row>
    <row r="170" spans="1:16" s="161" customFormat="1" ht="22.5" outlineLevel="5" x14ac:dyDescent="0.2">
      <c r="A170" s="163" t="s">
        <v>75</v>
      </c>
      <c r="B170" s="164" t="s">
        <v>29</v>
      </c>
      <c r="C170" s="164" t="s">
        <v>91</v>
      </c>
      <c r="D170" s="164" t="s">
        <v>83</v>
      </c>
      <c r="E170" s="164">
        <v>340</v>
      </c>
      <c r="F170" s="165" t="s">
        <v>215</v>
      </c>
      <c r="G170" s="166" t="s">
        <v>37</v>
      </c>
      <c r="H170" s="184">
        <v>0</v>
      </c>
      <c r="I170" s="207">
        <v>0</v>
      </c>
      <c r="J170" s="257">
        <v>-2592.6799999999998</v>
      </c>
      <c r="K170" s="168">
        <f>I170-J170</f>
        <v>2592.6799999999998</v>
      </c>
    </row>
    <row r="171" spans="1:16" s="11" customFormat="1" ht="60" outlineLevel="3" x14ac:dyDescent="0.2">
      <c r="A171" s="130" t="s">
        <v>82</v>
      </c>
      <c r="B171" s="104" t="s">
        <v>29</v>
      </c>
      <c r="C171" s="104" t="s">
        <v>91</v>
      </c>
      <c r="D171" s="104" t="s">
        <v>83</v>
      </c>
      <c r="E171" s="104" t="s">
        <v>30</v>
      </c>
      <c r="F171" s="131"/>
      <c r="G171" s="131"/>
      <c r="H171" s="178">
        <f>SUM(H172:H174)</f>
        <v>1216984000</v>
      </c>
      <c r="I171" s="201">
        <f>SUM(I172:I174)</f>
        <v>135239900</v>
      </c>
      <c r="J171" s="190">
        <f>SUM(J172:J174)</f>
        <v>132108198.09999999</v>
      </c>
      <c r="K171" s="15">
        <f>SUM(K172:K174)</f>
        <v>3131701.9000000004</v>
      </c>
    </row>
    <row r="172" spans="1:16" s="12" customFormat="1" ht="24.75" customHeight="1" outlineLevel="5" x14ac:dyDescent="0.2">
      <c r="A172" s="17" t="s">
        <v>66</v>
      </c>
      <c r="B172" s="102" t="s">
        <v>29</v>
      </c>
      <c r="C172" s="102" t="s">
        <v>91</v>
      </c>
      <c r="D172" s="102" t="s">
        <v>83</v>
      </c>
      <c r="E172" s="102" t="s">
        <v>67</v>
      </c>
      <c r="F172" s="70" t="s">
        <v>240</v>
      </c>
      <c r="G172" s="69" t="s">
        <v>37</v>
      </c>
      <c r="H172" s="177">
        <v>15604500</v>
      </c>
      <c r="I172" s="200">
        <v>1300000</v>
      </c>
      <c r="J172" s="226">
        <v>307210.40000000002</v>
      </c>
      <c r="K172" s="124">
        <f t="shared" ref="K172:K174" si="14">I172-J172</f>
        <v>992789.6</v>
      </c>
      <c r="L172" s="16"/>
      <c r="M172" s="16"/>
    </row>
    <row r="173" spans="1:16" s="12" customFormat="1" ht="22.5" outlineLevel="5" x14ac:dyDescent="0.2">
      <c r="A173" s="17" t="s">
        <v>31</v>
      </c>
      <c r="B173" s="102" t="s">
        <v>29</v>
      </c>
      <c r="C173" s="102" t="s">
        <v>91</v>
      </c>
      <c r="D173" s="102" t="s">
        <v>83</v>
      </c>
      <c r="E173" s="102" t="s">
        <v>32</v>
      </c>
      <c r="F173" s="70" t="s">
        <v>240</v>
      </c>
      <c r="G173" s="69" t="s">
        <v>37</v>
      </c>
      <c r="H173" s="177">
        <v>8629200</v>
      </c>
      <c r="I173" s="200">
        <v>904000</v>
      </c>
      <c r="J173" s="226">
        <v>855796.34</v>
      </c>
      <c r="K173" s="124">
        <f t="shared" si="14"/>
        <v>48203.660000000033</v>
      </c>
    </row>
    <row r="174" spans="1:16" s="12" customFormat="1" ht="36" outlineLevel="5" x14ac:dyDescent="0.2">
      <c r="A174" s="13" t="s">
        <v>38</v>
      </c>
      <c r="B174" s="102" t="s">
        <v>29</v>
      </c>
      <c r="C174" s="102" t="s">
        <v>91</v>
      </c>
      <c r="D174" s="102" t="s">
        <v>83</v>
      </c>
      <c r="E174" s="102" t="s">
        <v>81</v>
      </c>
      <c r="F174" s="70" t="s">
        <v>240</v>
      </c>
      <c r="G174" s="69" t="s">
        <v>37</v>
      </c>
      <c r="H174" s="177">
        <v>1192750300</v>
      </c>
      <c r="I174" s="200">
        <v>133035900</v>
      </c>
      <c r="J174" s="226">
        <v>130945191.36</v>
      </c>
      <c r="K174" s="124">
        <f t="shared" si="14"/>
        <v>2090708.6400000006</v>
      </c>
    </row>
    <row r="175" spans="1:16" s="78" customFormat="1" ht="13.5" customHeight="1" outlineLevel="5" x14ac:dyDescent="0.2">
      <c r="A175" s="31" t="s">
        <v>221</v>
      </c>
      <c r="B175" s="105">
        <v>148</v>
      </c>
      <c r="C175" s="105">
        <v>1003</v>
      </c>
      <c r="D175" s="105">
        <v>9990020680</v>
      </c>
      <c r="E175" s="105">
        <v>321</v>
      </c>
      <c r="F175" s="158"/>
      <c r="G175" s="137"/>
      <c r="H175" s="179">
        <v>500000</v>
      </c>
      <c r="I175" s="202">
        <v>500000</v>
      </c>
      <c r="J175" s="202">
        <v>500000</v>
      </c>
      <c r="K175" s="95">
        <f t="shared" ref="K175:K176" si="15">I175-J175</f>
        <v>0</v>
      </c>
      <c r="L175" s="11"/>
      <c r="M175" s="74"/>
      <c r="N175" s="77"/>
      <c r="O175" s="77"/>
      <c r="P175" s="77"/>
    </row>
    <row r="176" spans="1:16" s="76" customFormat="1" ht="15.75" customHeight="1" outlineLevel="5" x14ac:dyDescent="0.2">
      <c r="A176" s="31" t="s">
        <v>221</v>
      </c>
      <c r="B176" s="105">
        <v>148</v>
      </c>
      <c r="C176" s="105">
        <v>1003</v>
      </c>
      <c r="D176" s="105">
        <v>9990020680</v>
      </c>
      <c r="E176" s="105">
        <v>322</v>
      </c>
      <c r="F176" s="137"/>
      <c r="G176" s="137"/>
      <c r="H176" s="179">
        <v>0</v>
      </c>
      <c r="I176" s="202">
        <v>0</v>
      </c>
      <c r="J176" s="191">
        <v>0</v>
      </c>
      <c r="K176" s="95">
        <f t="shared" si="15"/>
        <v>0</v>
      </c>
      <c r="L176" s="16"/>
      <c r="M176" s="16"/>
      <c r="N176" s="12"/>
      <c r="O176" s="11"/>
      <c r="P176" s="11"/>
    </row>
    <row r="177" spans="1:16" s="160" customFormat="1" ht="69.75" customHeight="1" outlineLevel="3" x14ac:dyDescent="0.2">
      <c r="A177" s="169" t="s">
        <v>144</v>
      </c>
      <c r="B177" s="170" t="s">
        <v>29</v>
      </c>
      <c r="C177" s="170" t="s">
        <v>143</v>
      </c>
      <c r="D177" s="170" t="s">
        <v>145</v>
      </c>
      <c r="E177" s="170" t="s">
        <v>30</v>
      </c>
      <c r="F177" s="171"/>
      <c r="G177" s="171"/>
      <c r="H177" s="183">
        <f>SUM(H178:H178)</f>
        <v>0</v>
      </c>
      <c r="I177" s="206">
        <f>SUM(I178:I178)</f>
        <v>0</v>
      </c>
      <c r="J177" s="211">
        <f>SUM(J178:J178)</f>
        <v>0</v>
      </c>
      <c r="K177" s="173">
        <f>SUM(K178:K178)</f>
        <v>0</v>
      </c>
      <c r="N177" s="222"/>
      <c r="O177" s="222"/>
      <c r="P177" s="222"/>
    </row>
    <row r="178" spans="1:16" s="161" customFormat="1" ht="36" outlineLevel="5" x14ac:dyDescent="0.2">
      <c r="A178" s="167" t="s">
        <v>38</v>
      </c>
      <c r="B178" s="164" t="s">
        <v>29</v>
      </c>
      <c r="C178" s="164" t="s">
        <v>143</v>
      </c>
      <c r="D178" s="164" t="s">
        <v>145</v>
      </c>
      <c r="E178" s="164" t="s">
        <v>81</v>
      </c>
      <c r="F178" s="166" t="s">
        <v>219</v>
      </c>
      <c r="G178" s="166" t="s">
        <v>37</v>
      </c>
      <c r="H178" s="212">
        <v>0</v>
      </c>
      <c r="I178" s="207">
        <v>0</v>
      </c>
      <c r="J178" s="232">
        <v>0</v>
      </c>
      <c r="K178" s="168">
        <f t="shared" ref="K178:K217" si="16">I178-J178</f>
        <v>0</v>
      </c>
      <c r="L178" s="214"/>
    </row>
    <row r="179" spans="1:16" s="11" customFormat="1" ht="53.25" customHeight="1" outlineLevel="3" x14ac:dyDescent="0.2">
      <c r="A179" s="130" t="s">
        <v>146</v>
      </c>
      <c r="B179" s="104" t="s">
        <v>29</v>
      </c>
      <c r="C179" s="104" t="s">
        <v>143</v>
      </c>
      <c r="D179" s="104" t="s">
        <v>147</v>
      </c>
      <c r="E179" s="104" t="s">
        <v>30</v>
      </c>
      <c r="F179" s="131"/>
      <c r="G179" s="131"/>
      <c r="H179" s="178">
        <f>SUM(H180:H181)</f>
        <v>1585651200</v>
      </c>
      <c r="I179" s="201">
        <f>SUM(I180:I181)</f>
        <v>393960067</v>
      </c>
      <c r="J179" s="189">
        <f>SUM(J180:J181)</f>
        <v>393259390.68000001</v>
      </c>
      <c r="K179" s="40">
        <f>SUM(K180:K181)</f>
        <v>700676.32000000717</v>
      </c>
      <c r="N179" s="76"/>
      <c r="O179" s="76"/>
      <c r="P179" s="76"/>
    </row>
    <row r="180" spans="1:16" s="12" customFormat="1" outlineLevel="5" x14ac:dyDescent="0.2">
      <c r="A180" s="17" t="s">
        <v>31</v>
      </c>
      <c r="B180" s="102" t="s">
        <v>29</v>
      </c>
      <c r="C180" s="102" t="s">
        <v>143</v>
      </c>
      <c r="D180" s="102" t="s">
        <v>147</v>
      </c>
      <c r="E180" s="102" t="s">
        <v>32</v>
      </c>
      <c r="F180" s="66"/>
      <c r="G180" s="66"/>
      <c r="H180" s="177">
        <v>4756000</v>
      </c>
      <c r="I180" s="200">
        <v>792600</v>
      </c>
      <c r="J180" s="226">
        <v>580843.36</v>
      </c>
      <c r="K180" s="124">
        <f t="shared" si="16"/>
        <v>211756.64</v>
      </c>
      <c r="N180" s="16"/>
    </row>
    <row r="181" spans="1:16" s="12" customFormat="1" ht="36" outlineLevel="5" x14ac:dyDescent="0.2">
      <c r="A181" s="17" t="s">
        <v>140</v>
      </c>
      <c r="B181" s="102" t="s">
        <v>29</v>
      </c>
      <c r="C181" s="102" t="s">
        <v>143</v>
      </c>
      <c r="D181" s="102" t="s">
        <v>147</v>
      </c>
      <c r="E181" s="102" t="s">
        <v>81</v>
      </c>
      <c r="F181" s="66"/>
      <c r="G181" s="66"/>
      <c r="H181" s="177">
        <v>1580895200</v>
      </c>
      <c r="I181" s="200">
        <v>393167467</v>
      </c>
      <c r="J181" s="226">
        <v>392678547.31999999</v>
      </c>
      <c r="K181" s="124">
        <f t="shared" si="16"/>
        <v>488919.68000000715</v>
      </c>
      <c r="O181" s="16"/>
      <c r="P181" s="16"/>
    </row>
    <row r="182" spans="1:16" s="11" customFormat="1" ht="48" outlineLevel="3" x14ac:dyDescent="0.2">
      <c r="A182" s="130" t="s">
        <v>148</v>
      </c>
      <c r="B182" s="104" t="s">
        <v>29</v>
      </c>
      <c r="C182" s="104" t="s">
        <v>143</v>
      </c>
      <c r="D182" s="104" t="s">
        <v>149</v>
      </c>
      <c r="E182" s="104" t="s">
        <v>30</v>
      </c>
      <c r="F182" s="131"/>
      <c r="G182" s="131"/>
      <c r="H182" s="178">
        <f>SUM(H183:H184)</f>
        <v>15818400</v>
      </c>
      <c r="I182" s="201">
        <f>SUM(I183:I184)</f>
        <v>2636400</v>
      </c>
      <c r="J182" s="189">
        <f>SUM(J183:J184)</f>
        <v>150394</v>
      </c>
      <c r="K182" s="40">
        <f>SUM(K183:K184)</f>
        <v>2486006</v>
      </c>
      <c r="N182" s="12"/>
      <c r="O182" s="12"/>
      <c r="P182" s="12"/>
    </row>
    <row r="183" spans="1:16" s="12" customFormat="1" outlineLevel="5" x14ac:dyDescent="0.2">
      <c r="A183" s="17" t="s">
        <v>31</v>
      </c>
      <c r="B183" s="102" t="s">
        <v>29</v>
      </c>
      <c r="C183" s="102" t="s">
        <v>143</v>
      </c>
      <c r="D183" s="102" t="s">
        <v>149</v>
      </c>
      <c r="E183" s="102" t="s">
        <v>32</v>
      </c>
      <c r="F183" s="66"/>
      <c r="G183" s="66"/>
      <c r="H183" s="177">
        <v>206800</v>
      </c>
      <c r="I183" s="200">
        <v>34400</v>
      </c>
      <c r="J183" s="188">
        <v>0</v>
      </c>
      <c r="K183" s="124">
        <f t="shared" si="16"/>
        <v>34400</v>
      </c>
    </row>
    <row r="184" spans="1:16" s="12" customFormat="1" ht="36" outlineLevel="5" x14ac:dyDescent="0.2">
      <c r="A184" s="13" t="s">
        <v>38</v>
      </c>
      <c r="B184" s="102" t="s">
        <v>29</v>
      </c>
      <c r="C184" s="102" t="s">
        <v>143</v>
      </c>
      <c r="D184" s="102">
        <v>2230171320</v>
      </c>
      <c r="E184" s="102" t="s">
        <v>81</v>
      </c>
      <c r="F184" s="66"/>
      <c r="G184" s="66"/>
      <c r="H184" s="177">
        <v>15611600</v>
      </c>
      <c r="I184" s="200">
        <v>2602000</v>
      </c>
      <c r="J184" s="226">
        <v>150394</v>
      </c>
      <c r="K184" s="124">
        <f t="shared" si="16"/>
        <v>2451606</v>
      </c>
    </row>
    <row r="185" spans="1:16" s="73" customFormat="1" ht="30.75" customHeight="1" outlineLevel="5" x14ac:dyDescent="0.2">
      <c r="A185" s="79" t="s">
        <v>200</v>
      </c>
      <c r="B185" s="109" t="s">
        <v>29</v>
      </c>
      <c r="C185" s="109" t="s">
        <v>143</v>
      </c>
      <c r="D185" s="109" t="s">
        <v>201</v>
      </c>
      <c r="E185" s="135" t="s">
        <v>30</v>
      </c>
      <c r="F185" s="129"/>
      <c r="G185" s="129"/>
      <c r="H185" s="185">
        <f>SUM(H186)</f>
        <v>0</v>
      </c>
      <c r="I185" s="208">
        <f>SUM(I186)</f>
        <v>0</v>
      </c>
      <c r="J185" s="196">
        <f>SUM(J186)</f>
        <v>0</v>
      </c>
      <c r="K185" s="196">
        <f>SUM(K186)</f>
        <v>0</v>
      </c>
      <c r="M185" s="71"/>
    </row>
    <row r="186" spans="1:16" s="73" customFormat="1" ht="23.25" customHeight="1" outlineLevel="5" x14ac:dyDescent="0.2">
      <c r="A186" s="75" t="s">
        <v>38</v>
      </c>
      <c r="B186" s="108" t="s">
        <v>29</v>
      </c>
      <c r="C186" s="108" t="s">
        <v>143</v>
      </c>
      <c r="D186" s="108" t="s">
        <v>201</v>
      </c>
      <c r="E186" s="103">
        <v>313</v>
      </c>
      <c r="F186" s="72" t="s">
        <v>256</v>
      </c>
      <c r="G186" s="72" t="s">
        <v>37</v>
      </c>
      <c r="H186" s="181">
        <v>0</v>
      </c>
      <c r="I186" s="204">
        <v>0</v>
      </c>
      <c r="J186" s="233">
        <v>0</v>
      </c>
      <c r="K186" s="124">
        <f>I186-J186</f>
        <v>0</v>
      </c>
      <c r="L186" s="150"/>
      <c r="M186" s="144"/>
      <c r="N186" s="88"/>
    </row>
    <row r="187" spans="1:16" s="12" customFormat="1" ht="30.75" customHeight="1" outlineLevel="5" x14ac:dyDescent="0.2">
      <c r="A187" s="32" t="s">
        <v>200</v>
      </c>
      <c r="B187" s="105" t="s">
        <v>29</v>
      </c>
      <c r="C187" s="105" t="s">
        <v>143</v>
      </c>
      <c r="D187" s="105" t="s">
        <v>201</v>
      </c>
      <c r="E187" s="104" t="s">
        <v>30</v>
      </c>
      <c r="F187" s="138"/>
      <c r="G187" s="138"/>
      <c r="H187" s="179">
        <f>SUM(H188:H190)</f>
        <v>13759105200</v>
      </c>
      <c r="I187" s="202">
        <f>SUM(I188:I190)</f>
        <v>7941315963.3199997</v>
      </c>
      <c r="J187" s="197">
        <f>SUM(J188:J190)</f>
        <v>7939991159.6299992</v>
      </c>
      <c r="K187" s="197">
        <f>SUM(K188:K190)</f>
        <v>1324803.6900002956</v>
      </c>
      <c r="L187" s="93"/>
      <c r="M187" s="122"/>
    </row>
    <row r="188" spans="1:16" s="161" customFormat="1" ht="36" outlineLevel="5" x14ac:dyDescent="0.2">
      <c r="A188" s="167" t="s">
        <v>38</v>
      </c>
      <c r="B188" s="164" t="s">
        <v>29</v>
      </c>
      <c r="C188" s="164" t="s">
        <v>143</v>
      </c>
      <c r="D188" s="164" t="s">
        <v>201</v>
      </c>
      <c r="E188" s="164" t="s">
        <v>81</v>
      </c>
      <c r="F188" s="166" t="s">
        <v>217</v>
      </c>
      <c r="G188" s="166" t="s">
        <v>37</v>
      </c>
      <c r="H188" s="212">
        <v>0</v>
      </c>
      <c r="I188" s="207">
        <v>0</v>
      </c>
      <c r="J188" s="234">
        <v>0</v>
      </c>
      <c r="K188" s="168">
        <f t="shared" si="16"/>
        <v>0</v>
      </c>
      <c r="L188" s="219"/>
      <c r="M188" s="220"/>
      <c r="O188" s="213"/>
      <c r="P188" s="213"/>
    </row>
    <row r="189" spans="1:16" s="12" customFormat="1" ht="36" outlineLevel="5" x14ac:dyDescent="0.2">
      <c r="A189" s="13" t="s">
        <v>38</v>
      </c>
      <c r="B189" s="102" t="s">
        <v>29</v>
      </c>
      <c r="C189" s="102" t="s">
        <v>143</v>
      </c>
      <c r="D189" s="102" t="s">
        <v>201</v>
      </c>
      <c r="E189" s="102" t="s">
        <v>81</v>
      </c>
      <c r="F189" s="69" t="s">
        <v>241</v>
      </c>
      <c r="G189" s="69" t="s">
        <v>36</v>
      </c>
      <c r="H189" s="182">
        <v>687955300</v>
      </c>
      <c r="I189" s="264">
        <v>397065798.16000003</v>
      </c>
      <c r="J189" s="261">
        <v>396999581.19</v>
      </c>
      <c r="K189" s="124">
        <f t="shared" si="16"/>
        <v>66216.97000002861</v>
      </c>
      <c r="L189" s="91"/>
      <c r="M189" s="16"/>
      <c r="O189" s="16"/>
      <c r="P189" s="16"/>
    </row>
    <row r="190" spans="1:16" s="12" customFormat="1" ht="36" outlineLevel="5" x14ac:dyDescent="0.2">
      <c r="A190" s="13" t="s">
        <v>38</v>
      </c>
      <c r="B190" s="102" t="s">
        <v>29</v>
      </c>
      <c r="C190" s="102" t="s">
        <v>143</v>
      </c>
      <c r="D190" s="102" t="s">
        <v>201</v>
      </c>
      <c r="E190" s="102" t="s">
        <v>81</v>
      </c>
      <c r="F190" s="69" t="s">
        <v>241</v>
      </c>
      <c r="G190" s="69" t="s">
        <v>37</v>
      </c>
      <c r="H190" s="177">
        <v>13071149900</v>
      </c>
      <c r="I190" s="264">
        <v>7544250165.1599998</v>
      </c>
      <c r="J190" s="261">
        <v>7542991578.4399996</v>
      </c>
      <c r="K190" s="124">
        <f t="shared" si="16"/>
        <v>1258586.720000267</v>
      </c>
      <c r="L190" s="91">
        <f>J190+J189-7939991159.63</f>
        <v>0</v>
      </c>
      <c r="M190" s="91">
        <f>I190+I189-7941315963.32</f>
        <v>0</v>
      </c>
      <c r="O190" s="16"/>
      <c r="P190" s="16"/>
    </row>
    <row r="191" spans="1:16" s="11" customFormat="1" ht="24" outlineLevel="3" x14ac:dyDescent="0.2">
      <c r="A191" s="130" t="s">
        <v>150</v>
      </c>
      <c r="B191" s="104" t="s">
        <v>29</v>
      </c>
      <c r="C191" s="104" t="s">
        <v>143</v>
      </c>
      <c r="D191" s="104" t="s">
        <v>151</v>
      </c>
      <c r="E191" s="104" t="s">
        <v>30</v>
      </c>
      <c r="F191" s="131"/>
      <c r="G191" s="131"/>
      <c r="H191" s="178">
        <f>SUM(H192:H193)</f>
        <v>52930600</v>
      </c>
      <c r="I191" s="201">
        <f>SUM(I192:I193)</f>
        <v>8821800</v>
      </c>
      <c r="J191" s="189">
        <f>SUM(J192:J193)</f>
        <v>5074202.4000000004</v>
      </c>
      <c r="K191" s="40">
        <f>SUM(K192:K193)</f>
        <v>3747597.6</v>
      </c>
      <c r="L191" s="122"/>
      <c r="M191" s="12"/>
      <c r="N191" s="12"/>
      <c r="O191" s="12"/>
      <c r="P191" s="12"/>
    </row>
    <row r="192" spans="1:16" s="12" customFormat="1" outlineLevel="5" x14ac:dyDescent="0.2">
      <c r="A192" s="17" t="s">
        <v>31</v>
      </c>
      <c r="B192" s="102" t="s">
        <v>29</v>
      </c>
      <c r="C192" s="102" t="s">
        <v>143</v>
      </c>
      <c r="D192" s="102" t="s">
        <v>151</v>
      </c>
      <c r="E192" s="102" t="s">
        <v>32</v>
      </c>
      <c r="F192" s="66"/>
      <c r="G192" s="66"/>
      <c r="H192" s="177">
        <v>18170600</v>
      </c>
      <c r="I192" s="200">
        <v>3028400</v>
      </c>
      <c r="J192" s="226">
        <v>4202.3999999999996</v>
      </c>
      <c r="K192" s="124">
        <f t="shared" si="16"/>
        <v>3024197.6</v>
      </c>
      <c r="N192" s="16"/>
    </row>
    <row r="193" spans="1:16" s="12" customFormat="1" ht="36" outlineLevel="5" x14ac:dyDescent="0.2">
      <c r="A193" s="13" t="s">
        <v>38</v>
      </c>
      <c r="B193" s="102" t="s">
        <v>29</v>
      </c>
      <c r="C193" s="102" t="s">
        <v>143</v>
      </c>
      <c r="D193" s="102" t="s">
        <v>151</v>
      </c>
      <c r="E193" s="102" t="s">
        <v>81</v>
      </c>
      <c r="F193" s="66"/>
      <c r="G193" s="65"/>
      <c r="H193" s="177">
        <v>34760000</v>
      </c>
      <c r="I193" s="200">
        <v>5793400</v>
      </c>
      <c r="J193" s="226">
        <v>5070000</v>
      </c>
      <c r="K193" s="124">
        <f t="shared" si="16"/>
        <v>723400</v>
      </c>
      <c r="M193" s="16"/>
      <c r="O193" s="16"/>
      <c r="P193" s="16"/>
    </row>
    <row r="194" spans="1:16" s="11" customFormat="1" ht="24" outlineLevel="3" x14ac:dyDescent="0.2">
      <c r="A194" s="130" t="s">
        <v>152</v>
      </c>
      <c r="B194" s="104" t="s">
        <v>29</v>
      </c>
      <c r="C194" s="104" t="s">
        <v>143</v>
      </c>
      <c r="D194" s="104" t="s">
        <v>153</v>
      </c>
      <c r="E194" s="104" t="s">
        <v>30</v>
      </c>
      <c r="F194" s="131"/>
      <c r="G194" s="131"/>
      <c r="H194" s="178">
        <f>SUM(H195)</f>
        <v>25000</v>
      </c>
      <c r="I194" s="201">
        <f>SUM(I195)</f>
        <v>4200</v>
      </c>
      <c r="J194" s="189">
        <f>SUM(J195)</f>
        <v>0</v>
      </c>
      <c r="K194" s="40">
        <f>SUM(K195)</f>
        <v>4200</v>
      </c>
      <c r="M194" s="12"/>
      <c r="O194" s="12"/>
      <c r="P194" s="12"/>
    </row>
    <row r="195" spans="1:16" s="12" customFormat="1" ht="36" outlineLevel="5" x14ac:dyDescent="0.2">
      <c r="A195" s="13" t="s">
        <v>38</v>
      </c>
      <c r="B195" s="102" t="s">
        <v>29</v>
      </c>
      <c r="C195" s="102" t="s">
        <v>143</v>
      </c>
      <c r="D195" s="102" t="s">
        <v>153</v>
      </c>
      <c r="E195" s="102" t="s">
        <v>81</v>
      </c>
      <c r="F195" s="66"/>
      <c r="G195" s="66"/>
      <c r="H195" s="177">
        <v>25000</v>
      </c>
      <c r="I195" s="200">
        <v>4200</v>
      </c>
      <c r="J195" s="188">
        <v>0</v>
      </c>
      <c r="K195" s="124">
        <f t="shared" si="16"/>
        <v>4200</v>
      </c>
      <c r="O195" s="16"/>
      <c r="P195" s="16"/>
    </row>
    <row r="196" spans="1:16" s="11" customFormat="1" ht="75" customHeight="1" outlineLevel="3" x14ac:dyDescent="0.2">
      <c r="A196" s="130" t="s">
        <v>154</v>
      </c>
      <c r="B196" s="104" t="s">
        <v>29</v>
      </c>
      <c r="C196" s="104" t="s">
        <v>143</v>
      </c>
      <c r="D196" s="104" t="s">
        <v>155</v>
      </c>
      <c r="E196" s="104" t="s">
        <v>30</v>
      </c>
      <c r="F196" s="131"/>
      <c r="G196" s="131"/>
      <c r="H196" s="178">
        <f>SUM(H197:H197)</f>
        <v>84900</v>
      </c>
      <c r="I196" s="201">
        <f>SUM(I197:I197)</f>
        <v>0</v>
      </c>
      <c r="J196" s="189">
        <f>SUM(J197:J197)</f>
        <v>0</v>
      </c>
      <c r="K196" s="40">
        <f>SUM(K197:K197)</f>
        <v>0</v>
      </c>
      <c r="M196" s="16"/>
      <c r="N196" s="12"/>
      <c r="O196" s="12"/>
      <c r="P196" s="12"/>
    </row>
    <row r="197" spans="1:16" s="12" customFormat="1" ht="24" outlineLevel="5" x14ac:dyDescent="0.2">
      <c r="A197" s="17" t="s">
        <v>156</v>
      </c>
      <c r="B197" s="102" t="s">
        <v>29</v>
      </c>
      <c r="C197" s="102" t="s">
        <v>143</v>
      </c>
      <c r="D197" s="102" t="s">
        <v>155</v>
      </c>
      <c r="E197" s="102" t="s">
        <v>32</v>
      </c>
      <c r="F197" s="69" t="s">
        <v>258</v>
      </c>
      <c r="G197" s="69" t="s">
        <v>37</v>
      </c>
      <c r="H197" s="177">
        <v>84900</v>
      </c>
      <c r="I197" s="200">
        <v>0</v>
      </c>
      <c r="J197" s="188">
        <v>0</v>
      </c>
      <c r="K197" s="124">
        <f t="shared" si="16"/>
        <v>0</v>
      </c>
      <c r="O197" s="16"/>
      <c r="P197" s="16"/>
    </row>
    <row r="198" spans="1:16" s="11" customFormat="1" ht="60.75" customHeight="1" outlineLevel="3" x14ac:dyDescent="0.2">
      <c r="A198" s="130" t="s">
        <v>157</v>
      </c>
      <c r="B198" s="104" t="s">
        <v>29</v>
      </c>
      <c r="C198" s="104" t="s">
        <v>143</v>
      </c>
      <c r="D198" s="104" t="s">
        <v>158</v>
      </c>
      <c r="E198" s="104" t="s">
        <v>30</v>
      </c>
      <c r="F198" s="131"/>
      <c r="G198" s="131"/>
      <c r="H198" s="178">
        <f>SUM(H199:H200)</f>
        <v>4300</v>
      </c>
      <c r="I198" s="201">
        <f>SUM(I199:I200)</f>
        <v>800</v>
      </c>
      <c r="J198" s="189">
        <f>SUM(J199:J200)</f>
        <v>0</v>
      </c>
      <c r="K198" s="40">
        <f>SUM(K199:K200)</f>
        <v>800</v>
      </c>
      <c r="M198" s="16"/>
      <c r="N198" s="12"/>
      <c r="O198" s="12"/>
      <c r="P198" s="12"/>
    </row>
    <row r="199" spans="1:16" s="12" customFormat="1" ht="36" outlineLevel="5" x14ac:dyDescent="0.2">
      <c r="A199" s="13" t="s">
        <v>38</v>
      </c>
      <c r="B199" s="102" t="s">
        <v>29</v>
      </c>
      <c r="C199" s="102" t="s">
        <v>143</v>
      </c>
      <c r="D199" s="102" t="s">
        <v>158</v>
      </c>
      <c r="E199" s="102">
        <v>244</v>
      </c>
      <c r="F199" s="66"/>
      <c r="G199" s="66"/>
      <c r="H199" s="177">
        <v>4300</v>
      </c>
      <c r="I199" s="200">
        <v>800</v>
      </c>
      <c r="J199" s="188">
        <v>0</v>
      </c>
      <c r="K199" s="124">
        <f>I199-J199</f>
        <v>800</v>
      </c>
      <c r="N199" s="16"/>
    </row>
    <row r="200" spans="1:16" s="12" customFormat="1" ht="24" outlineLevel="5" x14ac:dyDescent="0.2">
      <c r="A200" s="17" t="s">
        <v>156</v>
      </c>
      <c r="B200" s="102" t="s">
        <v>29</v>
      </c>
      <c r="C200" s="102" t="s">
        <v>143</v>
      </c>
      <c r="D200" s="102" t="s">
        <v>158</v>
      </c>
      <c r="E200" s="102">
        <v>323</v>
      </c>
      <c r="F200" s="66"/>
      <c r="G200" s="66"/>
      <c r="H200" s="177">
        <v>0</v>
      </c>
      <c r="I200" s="200">
        <v>0</v>
      </c>
      <c r="J200" s="188">
        <v>0</v>
      </c>
      <c r="K200" s="124">
        <f t="shared" si="16"/>
        <v>0</v>
      </c>
      <c r="M200" s="16"/>
      <c r="N200" s="16"/>
      <c r="O200" s="16"/>
      <c r="P200" s="16"/>
    </row>
    <row r="201" spans="1:16" s="11" customFormat="1" ht="36" outlineLevel="3" x14ac:dyDescent="0.2">
      <c r="A201" s="130" t="s">
        <v>159</v>
      </c>
      <c r="B201" s="104" t="s">
        <v>29</v>
      </c>
      <c r="C201" s="104" t="s">
        <v>143</v>
      </c>
      <c r="D201" s="104" t="s">
        <v>160</v>
      </c>
      <c r="E201" s="104" t="s">
        <v>30</v>
      </c>
      <c r="F201" s="131"/>
      <c r="G201" s="131"/>
      <c r="H201" s="178">
        <f>SUM(H202:H205)</f>
        <v>4626244100</v>
      </c>
      <c r="I201" s="201">
        <f>SUM(I202:I205)</f>
        <v>1222458000</v>
      </c>
      <c r="J201" s="189">
        <f>SUM(J202:J205)</f>
        <v>1221403357.6099999</v>
      </c>
      <c r="K201" s="40">
        <f>SUM(K202:K205)</f>
        <v>1054642.3900001049</v>
      </c>
      <c r="M201" s="16"/>
      <c r="N201" s="12"/>
      <c r="O201" s="16"/>
      <c r="P201" s="16"/>
    </row>
    <row r="202" spans="1:16" s="12" customFormat="1" ht="36" outlineLevel="5" x14ac:dyDescent="0.2">
      <c r="A202" s="13" t="s">
        <v>38</v>
      </c>
      <c r="B202" s="102" t="s">
        <v>29</v>
      </c>
      <c r="C202" s="102" t="s">
        <v>143</v>
      </c>
      <c r="D202" s="102" t="s">
        <v>160</v>
      </c>
      <c r="E202" s="102">
        <v>244</v>
      </c>
      <c r="F202" s="70" t="s">
        <v>242</v>
      </c>
      <c r="G202" s="70" t="s">
        <v>37</v>
      </c>
      <c r="H202" s="177">
        <v>41156900</v>
      </c>
      <c r="I202" s="200">
        <v>0</v>
      </c>
      <c r="J202" s="188">
        <v>0</v>
      </c>
      <c r="K202" s="124">
        <f t="shared" si="16"/>
        <v>0</v>
      </c>
      <c r="L202" s="16"/>
    </row>
    <row r="203" spans="1:16" s="161" customFormat="1" ht="36.75" customHeight="1" outlineLevel="5" x14ac:dyDescent="0.2">
      <c r="A203" s="167" t="s">
        <v>38</v>
      </c>
      <c r="B203" s="164" t="s">
        <v>29</v>
      </c>
      <c r="C203" s="164" t="s">
        <v>143</v>
      </c>
      <c r="D203" s="164" t="s">
        <v>160</v>
      </c>
      <c r="E203" s="164" t="s">
        <v>81</v>
      </c>
      <c r="F203" s="165" t="s">
        <v>218</v>
      </c>
      <c r="G203" s="165" t="s">
        <v>37</v>
      </c>
      <c r="H203" s="212">
        <v>0</v>
      </c>
      <c r="I203" s="207">
        <v>0</v>
      </c>
      <c r="J203" s="232">
        <v>-1735</v>
      </c>
      <c r="K203" s="168">
        <f t="shared" si="16"/>
        <v>1735</v>
      </c>
      <c r="L203" s="214"/>
    </row>
    <row r="204" spans="1:16" s="12" customFormat="1" ht="36" outlineLevel="5" x14ac:dyDescent="0.2">
      <c r="A204" s="13" t="s">
        <v>38</v>
      </c>
      <c r="B204" s="102" t="s">
        <v>29</v>
      </c>
      <c r="C204" s="102" t="s">
        <v>143</v>
      </c>
      <c r="D204" s="102" t="s">
        <v>0</v>
      </c>
      <c r="E204" s="102">
        <v>313</v>
      </c>
      <c r="F204" s="70" t="s">
        <v>242</v>
      </c>
      <c r="G204" s="70" t="s">
        <v>37</v>
      </c>
      <c r="H204" s="177">
        <v>4585087200</v>
      </c>
      <c r="I204" s="200">
        <v>1222458000</v>
      </c>
      <c r="J204" s="226">
        <v>1221405092.6099999</v>
      </c>
      <c r="K204" s="124">
        <f t="shared" si="16"/>
        <v>1052907.3900001049</v>
      </c>
      <c r="N204" s="16"/>
    </row>
    <row r="205" spans="1:16" s="12" customFormat="1" ht="36" outlineLevel="5" x14ac:dyDescent="0.2">
      <c r="A205" s="167" t="s">
        <v>38</v>
      </c>
      <c r="B205" s="164" t="s">
        <v>29</v>
      </c>
      <c r="C205" s="164" t="s">
        <v>143</v>
      </c>
      <c r="D205" s="164" t="s">
        <v>160</v>
      </c>
      <c r="E205" s="164">
        <v>313</v>
      </c>
      <c r="F205" s="165" t="s">
        <v>234</v>
      </c>
      <c r="G205" s="165" t="s">
        <v>37</v>
      </c>
      <c r="H205" s="212">
        <v>0</v>
      </c>
      <c r="I205" s="207">
        <v>0</v>
      </c>
      <c r="J205" s="232">
        <v>0</v>
      </c>
      <c r="K205" s="124">
        <f>I205-J205</f>
        <v>0</v>
      </c>
      <c r="L205" s="91"/>
      <c r="M205" s="16"/>
      <c r="O205" s="16"/>
      <c r="P205" s="16"/>
    </row>
    <row r="206" spans="1:16" s="11" customFormat="1" ht="25.5" customHeight="1" outlineLevel="3" x14ac:dyDescent="0.2">
      <c r="A206" s="130" t="s">
        <v>60</v>
      </c>
      <c r="B206" s="104" t="s">
        <v>29</v>
      </c>
      <c r="C206" s="104" t="s">
        <v>161</v>
      </c>
      <c r="D206" s="104" t="s">
        <v>162</v>
      </c>
      <c r="E206" s="104" t="s">
        <v>30</v>
      </c>
      <c r="F206" s="131"/>
      <c r="G206" s="131"/>
      <c r="H206" s="178">
        <f>SUM(H207:H217)</f>
        <v>556618100</v>
      </c>
      <c r="I206" s="201">
        <f>SUM(I207:I217)</f>
        <v>139755971</v>
      </c>
      <c r="J206" s="189">
        <f>SUM(J207:J217)</f>
        <v>125496727.99000001</v>
      </c>
      <c r="K206" s="40">
        <f>SUM(K207:K217)</f>
        <v>14259243.009999994</v>
      </c>
      <c r="M206" s="12"/>
      <c r="N206" s="12"/>
      <c r="O206" s="12"/>
      <c r="P206" s="12"/>
    </row>
    <row r="207" spans="1:16" s="12" customFormat="1" outlineLevel="5" x14ac:dyDescent="0.2">
      <c r="A207" s="17" t="s">
        <v>62</v>
      </c>
      <c r="B207" s="102" t="s">
        <v>29</v>
      </c>
      <c r="C207" s="102" t="s">
        <v>161</v>
      </c>
      <c r="D207" s="102" t="s">
        <v>162</v>
      </c>
      <c r="E207" s="102" t="s">
        <v>63</v>
      </c>
      <c r="F207" s="66"/>
      <c r="G207" s="66"/>
      <c r="H207" s="177">
        <v>406348541</v>
      </c>
      <c r="I207" s="200">
        <v>101587200</v>
      </c>
      <c r="J207" s="226">
        <v>95068565.340000004</v>
      </c>
      <c r="K207" s="124">
        <f t="shared" si="16"/>
        <v>6518634.6599999964</v>
      </c>
    </row>
    <row r="208" spans="1:16" s="12" customFormat="1" ht="24" outlineLevel="5" x14ac:dyDescent="0.2">
      <c r="A208" s="17" t="s">
        <v>89</v>
      </c>
      <c r="B208" s="102" t="s">
        <v>29</v>
      </c>
      <c r="C208" s="102" t="s">
        <v>161</v>
      </c>
      <c r="D208" s="102" t="s">
        <v>162</v>
      </c>
      <c r="E208" s="102" t="s">
        <v>163</v>
      </c>
      <c r="F208" s="66"/>
      <c r="G208" s="66"/>
      <c r="H208" s="177">
        <v>0</v>
      </c>
      <c r="I208" s="200">
        <v>0</v>
      </c>
      <c r="J208" s="226">
        <v>0</v>
      </c>
      <c r="K208" s="124">
        <f t="shared" si="16"/>
        <v>0</v>
      </c>
    </row>
    <row r="209" spans="1:16" s="12" customFormat="1" ht="48" outlineLevel="5" x14ac:dyDescent="0.2">
      <c r="A209" s="17" t="s">
        <v>64</v>
      </c>
      <c r="B209" s="102" t="s">
        <v>29</v>
      </c>
      <c r="C209" s="102" t="s">
        <v>161</v>
      </c>
      <c r="D209" s="102" t="s">
        <v>162</v>
      </c>
      <c r="E209" s="102" t="s">
        <v>65</v>
      </c>
      <c r="F209" s="66"/>
      <c r="G209" s="66"/>
      <c r="H209" s="177">
        <v>122717259</v>
      </c>
      <c r="I209" s="200">
        <v>30679200</v>
      </c>
      <c r="J209" s="226">
        <v>27166289.940000001</v>
      </c>
      <c r="K209" s="124">
        <f t="shared" si="16"/>
        <v>3512910.0599999987</v>
      </c>
    </row>
    <row r="210" spans="1:16" s="12" customFormat="1" ht="27" customHeight="1" outlineLevel="5" x14ac:dyDescent="0.2">
      <c r="A210" s="17" t="s">
        <v>66</v>
      </c>
      <c r="B210" s="102" t="s">
        <v>29</v>
      </c>
      <c r="C210" s="102" t="s">
        <v>161</v>
      </c>
      <c r="D210" s="102" t="s">
        <v>162</v>
      </c>
      <c r="E210" s="102" t="s">
        <v>67</v>
      </c>
      <c r="F210" s="66"/>
      <c r="G210" s="66"/>
      <c r="H210" s="177">
        <v>6481900</v>
      </c>
      <c r="I210" s="200">
        <v>1620600</v>
      </c>
      <c r="J210" s="226">
        <v>638400.07999999996</v>
      </c>
      <c r="K210" s="124">
        <f t="shared" si="16"/>
        <v>982199.92</v>
      </c>
    </row>
    <row r="211" spans="1:16" s="12" customFormat="1" ht="27" customHeight="1" outlineLevel="5" x14ac:dyDescent="0.2">
      <c r="A211" s="17" t="s">
        <v>198</v>
      </c>
      <c r="B211" s="102" t="s">
        <v>29</v>
      </c>
      <c r="C211" s="102" t="s">
        <v>161</v>
      </c>
      <c r="D211" s="102" t="s">
        <v>162</v>
      </c>
      <c r="E211" s="102">
        <v>243</v>
      </c>
      <c r="F211" s="66"/>
      <c r="G211" s="66"/>
      <c r="H211" s="177">
        <v>0</v>
      </c>
      <c r="I211" s="200">
        <v>0</v>
      </c>
      <c r="J211" s="226">
        <v>0</v>
      </c>
      <c r="K211" s="124">
        <f t="shared" si="16"/>
        <v>0</v>
      </c>
      <c r="M211" s="16"/>
    </row>
    <row r="212" spans="1:16" s="12" customFormat="1" outlineLevel="5" x14ac:dyDescent="0.2">
      <c r="A212" s="17" t="s">
        <v>31</v>
      </c>
      <c r="B212" s="102" t="s">
        <v>29</v>
      </c>
      <c r="C212" s="102" t="s">
        <v>161</v>
      </c>
      <c r="D212" s="102" t="s">
        <v>162</v>
      </c>
      <c r="E212" s="102" t="s">
        <v>32</v>
      </c>
      <c r="F212" s="66"/>
      <c r="G212" s="66"/>
      <c r="H212" s="177">
        <v>13743700</v>
      </c>
      <c r="I212" s="200">
        <v>3435900</v>
      </c>
      <c r="J212" s="226">
        <v>1421443.73</v>
      </c>
      <c r="K212" s="124">
        <f t="shared" si="16"/>
        <v>2014456.27</v>
      </c>
    </row>
    <row r="213" spans="1:16" s="12" customFormat="1" outlineLevel="5" x14ac:dyDescent="0.2">
      <c r="A213" s="17" t="s">
        <v>205</v>
      </c>
      <c r="B213" s="102" t="s">
        <v>29</v>
      </c>
      <c r="C213" s="102" t="s">
        <v>161</v>
      </c>
      <c r="D213" s="102" t="s">
        <v>162</v>
      </c>
      <c r="E213" s="102">
        <v>247</v>
      </c>
      <c r="F213" s="66"/>
      <c r="G213" s="66"/>
      <c r="H213" s="177">
        <v>6666600</v>
      </c>
      <c r="I213" s="200">
        <v>2222100</v>
      </c>
      <c r="J213" s="226">
        <v>1088381.8999999999</v>
      </c>
      <c r="K213" s="124">
        <f t="shared" si="16"/>
        <v>1133718.1000000001</v>
      </c>
    </row>
    <row r="214" spans="1:16" s="12" customFormat="1" ht="36" outlineLevel="5" x14ac:dyDescent="0.2">
      <c r="A214" s="17" t="s">
        <v>164</v>
      </c>
      <c r="B214" s="102" t="s">
        <v>29</v>
      </c>
      <c r="C214" s="102" t="s">
        <v>161</v>
      </c>
      <c r="D214" s="102" t="s">
        <v>162</v>
      </c>
      <c r="E214" s="102" t="s">
        <v>222</v>
      </c>
      <c r="F214" s="66"/>
      <c r="G214" s="66"/>
      <c r="H214" s="177">
        <v>70020.61</v>
      </c>
      <c r="I214" s="200">
        <v>17600</v>
      </c>
      <c r="J214" s="226">
        <v>0</v>
      </c>
      <c r="K214" s="124">
        <f t="shared" si="16"/>
        <v>17600</v>
      </c>
      <c r="L214" s="16"/>
    </row>
    <row r="215" spans="1:16" s="12" customFormat="1" ht="24" outlineLevel="5" x14ac:dyDescent="0.2">
      <c r="A215" s="17" t="s">
        <v>70</v>
      </c>
      <c r="B215" s="102" t="s">
        <v>29</v>
      </c>
      <c r="C215" s="102" t="s">
        <v>161</v>
      </c>
      <c r="D215" s="102" t="s">
        <v>162</v>
      </c>
      <c r="E215" s="102" t="s">
        <v>71</v>
      </c>
      <c r="F215" s="66"/>
      <c r="G215" s="66"/>
      <c r="H215" s="177">
        <v>469781.06</v>
      </c>
      <c r="I215" s="200">
        <v>117400</v>
      </c>
      <c r="J215" s="226">
        <v>50657</v>
      </c>
      <c r="K215" s="124">
        <f t="shared" si="16"/>
        <v>66743</v>
      </c>
    </row>
    <row r="216" spans="1:16" s="12" customFormat="1" outlineLevel="5" x14ac:dyDescent="0.2">
      <c r="A216" s="17" t="s">
        <v>72</v>
      </c>
      <c r="B216" s="102" t="s">
        <v>29</v>
      </c>
      <c r="C216" s="102" t="s">
        <v>161</v>
      </c>
      <c r="D216" s="102" t="s">
        <v>162</v>
      </c>
      <c r="E216" s="102" t="s">
        <v>73</v>
      </c>
      <c r="F216" s="66"/>
      <c r="G216" s="66"/>
      <c r="H216" s="177">
        <v>43298.33</v>
      </c>
      <c r="I216" s="200">
        <v>15971</v>
      </c>
      <c r="J216" s="226">
        <v>2990</v>
      </c>
      <c r="K216" s="124">
        <f t="shared" si="16"/>
        <v>12981</v>
      </c>
      <c r="N216" s="16"/>
    </row>
    <row r="217" spans="1:16" s="12" customFormat="1" outlineLevel="5" x14ac:dyDescent="0.2">
      <c r="A217" s="17" t="s">
        <v>74</v>
      </c>
      <c r="B217" s="102" t="s">
        <v>29</v>
      </c>
      <c r="C217" s="102" t="s">
        <v>161</v>
      </c>
      <c r="D217" s="102" t="s">
        <v>162</v>
      </c>
      <c r="E217" s="102" t="s">
        <v>165</v>
      </c>
      <c r="F217" s="66"/>
      <c r="G217" s="66"/>
      <c r="H217" s="177">
        <v>77000</v>
      </c>
      <c r="I217" s="200">
        <v>60000</v>
      </c>
      <c r="J217" s="226">
        <v>60000</v>
      </c>
      <c r="K217" s="124">
        <f t="shared" si="16"/>
        <v>0</v>
      </c>
      <c r="O217" s="16"/>
      <c r="P217" s="16"/>
    </row>
    <row r="218" spans="1:16" s="11" customFormat="1" ht="24" outlineLevel="3" x14ac:dyDescent="0.2">
      <c r="A218" s="130" t="s">
        <v>166</v>
      </c>
      <c r="B218" s="104" t="s">
        <v>29</v>
      </c>
      <c r="C218" s="104" t="s">
        <v>161</v>
      </c>
      <c r="D218" s="104" t="s">
        <v>167</v>
      </c>
      <c r="E218" s="104" t="s">
        <v>30</v>
      </c>
      <c r="F218" s="131"/>
      <c r="G218" s="131"/>
      <c r="H218" s="178">
        <f>SUM(H219:H228)</f>
        <v>131673305.99999999</v>
      </c>
      <c r="I218" s="201">
        <f>SUM(I219:I228)</f>
        <v>32934090</v>
      </c>
      <c r="J218" s="189">
        <f>SUM(J219:J228)</f>
        <v>27077806.66</v>
      </c>
      <c r="K218" s="40">
        <f>SUM(K219:K228)</f>
        <v>5856283.3400000017</v>
      </c>
      <c r="M218" s="12"/>
      <c r="N218" s="12"/>
      <c r="O218" s="12"/>
      <c r="P218" s="12"/>
    </row>
    <row r="219" spans="1:16" s="12" customFormat="1" ht="24" outlineLevel="5" x14ac:dyDescent="0.2">
      <c r="A219" s="17" t="s">
        <v>168</v>
      </c>
      <c r="B219" s="102" t="s">
        <v>29</v>
      </c>
      <c r="C219" s="102" t="s">
        <v>161</v>
      </c>
      <c r="D219" s="102" t="s">
        <v>167</v>
      </c>
      <c r="E219" s="102" t="s">
        <v>169</v>
      </c>
      <c r="F219" s="66"/>
      <c r="G219" s="66"/>
      <c r="H219" s="177">
        <v>86670800</v>
      </c>
      <c r="I219" s="200">
        <v>21667800</v>
      </c>
      <c r="J219" s="226">
        <v>19808902.829999998</v>
      </c>
      <c r="K219" s="124">
        <f t="shared" ref="K219:K252" si="17">I219-J219</f>
        <v>1858897.1700000018</v>
      </c>
    </row>
    <row r="220" spans="1:16" s="12" customFormat="1" ht="36" outlineLevel="5" x14ac:dyDescent="0.2">
      <c r="A220" s="17" t="s">
        <v>170</v>
      </c>
      <c r="B220" s="102" t="s">
        <v>29</v>
      </c>
      <c r="C220" s="102" t="s">
        <v>161</v>
      </c>
      <c r="D220" s="102" t="s">
        <v>167</v>
      </c>
      <c r="E220" s="102" t="s">
        <v>171</v>
      </c>
      <c r="F220" s="66"/>
      <c r="G220" s="66"/>
      <c r="H220" s="177">
        <v>1866300</v>
      </c>
      <c r="I220" s="200">
        <v>311000</v>
      </c>
      <c r="J220" s="226">
        <v>0</v>
      </c>
      <c r="K220" s="124">
        <f t="shared" si="17"/>
        <v>311000</v>
      </c>
    </row>
    <row r="221" spans="1:16" s="12" customFormat="1" ht="48" outlineLevel="5" x14ac:dyDescent="0.2">
      <c r="A221" s="17" t="s">
        <v>172</v>
      </c>
      <c r="B221" s="102" t="s">
        <v>29</v>
      </c>
      <c r="C221" s="102" t="s">
        <v>161</v>
      </c>
      <c r="D221" s="102" t="s">
        <v>167</v>
      </c>
      <c r="E221" s="102" t="s">
        <v>173</v>
      </c>
      <c r="F221" s="66"/>
      <c r="G221" s="66"/>
      <c r="H221" s="177">
        <v>26175000</v>
      </c>
      <c r="I221" s="200">
        <v>6543660</v>
      </c>
      <c r="J221" s="226">
        <v>5824999.9100000001</v>
      </c>
      <c r="K221" s="124">
        <f t="shared" si="17"/>
        <v>718660.08999999985</v>
      </c>
    </row>
    <row r="222" spans="1:16" s="12" customFormat="1" ht="27" customHeight="1" outlineLevel="5" x14ac:dyDescent="0.2">
      <c r="A222" s="17" t="s">
        <v>66</v>
      </c>
      <c r="B222" s="102" t="s">
        <v>29</v>
      </c>
      <c r="C222" s="102" t="s">
        <v>161</v>
      </c>
      <c r="D222" s="102" t="s">
        <v>167</v>
      </c>
      <c r="E222" s="102" t="s">
        <v>67</v>
      </c>
      <c r="F222" s="66"/>
      <c r="G222" s="66"/>
      <c r="H222" s="177">
        <v>5594810</v>
      </c>
      <c r="I222" s="200">
        <v>1398600</v>
      </c>
      <c r="J222" s="226">
        <v>352223.42</v>
      </c>
      <c r="K222" s="124">
        <f t="shared" si="17"/>
        <v>1046376.5800000001</v>
      </c>
      <c r="M222" s="16"/>
    </row>
    <row r="223" spans="1:16" s="12" customFormat="1" outlineLevel="5" x14ac:dyDescent="0.2">
      <c r="A223" s="17" t="s">
        <v>31</v>
      </c>
      <c r="B223" s="102" t="s">
        <v>29</v>
      </c>
      <c r="C223" s="102" t="s">
        <v>161</v>
      </c>
      <c r="D223" s="102" t="s">
        <v>167</v>
      </c>
      <c r="E223" s="102" t="s">
        <v>32</v>
      </c>
      <c r="F223" s="66"/>
      <c r="G223" s="66"/>
      <c r="H223" s="177">
        <v>8567894.7899999991</v>
      </c>
      <c r="I223" s="200">
        <v>2143930</v>
      </c>
      <c r="J223" s="226">
        <v>502636.48</v>
      </c>
      <c r="K223" s="124">
        <f t="shared" si="17"/>
        <v>1641293.52</v>
      </c>
    </row>
    <row r="224" spans="1:16" s="12" customFormat="1" outlineLevel="5" x14ac:dyDescent="0.2">
      <c r="A224" s="17" t="s">
        <v>205</v>
      </c>
      <c r="B224" s="102" t="s">
        <v>29</v>
      </c>
      <c r="C224" s="102" t="s">
        <v>161</v>
      </c>
      <c r="D224" s="102" t="s">
        <v>167</v>
      </c>
      <c r="E224" s="102">
        <v>247</v>
      </c>
      <c r="F224" s="66"/>
      <c r="G224" s="66"/>
      <c r="H224" s="177">
        <v>2222095.21</v>
      </c>
      <c r="I224" s="200">
        <v>738000</v>
      </c>
      <c r="J224" s="226">
        <v>589044.02</v>
      </c>
      <c r="K224" s="124">
        <f t="shared" si="17"/>
        <v>148955.97999999998</v>
      </c>
    </row>
    <row r="225" spans="1:16" s="12" customFormat="1" ht="36" outlineLevel="5" x14ac:dyDescent="0.2">
      <c r="A225" s="17" t="s">
        <v>164</v>
      </c>
      <c r="B225" s="102" t="s">
        <v>29</v>
      </c>
      <c r="C225" s="102" t="s">
        <v>161</v>
      </c>
      <c r="D225" s="102" t="s">
        <v>167</v>
      </c>
      <c r="E225" s="102">
        <v>831</v>
      </c>
      <c r="F225" s="66"/>
      <c r="G225" s="66"/>
      <c r="H225" s="177">
        <v>40000</v>
      </c>
      <c r="I225" s="200">
        <v>6600</v>
      </c>
      <c r="J225" s="188">
        <v>0</v>
      </c>
      <c r="K225" s="124">
        <f t="shared" si="17"/>
        <v>6600</v>
      </c>
    </row>
    <row r="226" spans="1:16" s="12" customFormat="1" ht="24" outlineLevel="5" x14ac:dyDescent="0.2">
      <c r="A226" s="17" t="s">
        <v>70</v>
      </c>
      <c r="B226" s="102" t="s">
        <v>29</v>
      </c>
      <c r="C226" s="102" t="s">
        <v>161</v>
      </c>
      <c r="D226" s="102" t="s">
        <v>167</v>
      </c>
      <c r="E226" s="102" t="s">
        <v>71</v>
      </c>
      <c r="F226" s="66"/>
      <c r="G226" s="66"/>
      <c r="H226" s="177">
        <v>380000</v>
      </c>
      <c r="I226" s="200">
        <v>95000</v>
      </c>
      <c r="J226" s="188">
        <v>0</v>
      </c>
      <c r="K226" s="124">
        <f t="shared" si="17"/>
        <v>95000</v>
      </c>
      <c r="M226" s="16"/>
    </row>
    <row r="227" spans="1:16" s="12" customFormat="1" outlineLevel="5" x14ac:dyDescent="0.2">
      <c r="A227" s="17" t="s">
        <v>72</v>
      </c>
      <c r="B227" s="102" t="s">
        <v>29</v>
      </c>
      <c r="C227" s="102" t="s">
        <v>161</v>
      </c>
      <c r="D227" s="102" t="s">
        <v>167</v>
      </c>
      <c r="E227" s="102" t="s">
        <v>73</v>
      </c>
      <c r="F227" s="66"/>
      <c r="G227" s="66"/>
      <c r="H227" s="177">
        <v>28500</v>
      </c>
      <c r="I227" s="200">
        <v>7100</v>
      </c>
      <c r="J227" s="188">
        <v>0</v>
      </c>
      <c r="K227" s="124">
        <f t="shared" si="17"/>
        <v>7100</v>
      </c>
      <c r="N227" s="16"/>
    </row>
    <row r="228" spans="1:16" s="12" customFormat="1" outlineLevel="5" x14ac:dyDescent="0.2">
      <c r="A228" s="17" t="s">
        <v>74</v>
      </c>
      <c r="B228" s="102" t="s">
        <v>29</v>
      </c>
      <c r="C228" s="102" t="s">
        <v>161</v>
      </c>
      <c r="D228" s="102" t="s">
        <v>167</v>
      </c>
      <c r="E228" s="102">
        <v>853</v>
      </c>
      <c r="F228" s="66"/>
      <c r="G228" s="66"/>
      <c r="H228" s="177">
        <v>127906</v>
      </c>
      <c r="I228" s="200">
        <v>22400</v>
      </c>
      <c r="J228" s="188">
        <v>0</v>
      </c>
      <c r="K228" s="124">
        <f t="shared" si="17"/>
        <v>22400</v>
      </c>
      <c r="M228" s="16"/>
      <c r="O228" s="16"/>
      <c r="P228" s="16"/>
    </row>
    <row r="229" spans="1:16" s="11" customFormat="1" ht="36" outlineLevel="3" x14ac:dyDescent="0.2">
      <c r="A229" s="130" t="s">
        <v>199</v>
      </c>
      <c r="B229" s="104" t="s">
        <v>29</v>
      </c>
      <c r="C229" s="104" t="s">
        <v>161</v>
      </c>
      <c r="D229" s="104" t="s">
        <v>206</v>
      </c>
      <c r="E229" s="104" t="s">
        <v>30</v>
      </c>
      <c r="F229" s="131"/>
      <c r="G229" s="131"/>
      <c r="H229" s="178">
        <f>SUM(H230:H234)</f>
        <v>941037100</v>
      </c>
      <c r="I229" s="201">
        <f>SUM(I230:I234)</f>
        <v>370263157</v>
      </c>
      <c r="J229" s="190">
        <f>SUM(J230:J234)</f>
        <v>341558085.25999999</v>
      </c>
      <c r="K229" s="15">
        <f>SUM(K230:K234)</f>
        <v>28705071.73999998</v>
      </c>
      <c r="M229" s="12"/>
      <c r="N229" s="12"/>
      <c r="O229" s="12"/>
      <c r="P229" s="12"/>
    </row>
    <row r="230" spans="1:16" s="12" customFormat="1" outlineLevel="3" x14ac:dyDescent="0.2">
      <c r="A230" s="17" t="s">
        <v>31</v>
      </c>
      <c r="B230" s="102" t="s">
        <v>29</v>
      </c>
      <c r="C230" s="102" t="s">
        <v>161</v>
      </c>
      <c r="D230" s="102" t="s">
        <v>206</v>
      </c>
      <c r="E230" s="106">
        <v>244</v>
      </c>
      <c r="F230" s="70"/>
      <c r="G230" s="66"/>
      <c r="H230" s="186">
        <v>4681800</v>
      </c>
      <c r="I230" s="209">
        <v>1842105</v>
      </c>
      <c r="J230" s="260">
        <v>1205264.72</v>
      </c>
      <c r="K230" s="124">
        <f>I230-J230</f>
        <v>636840.28</v>
      </c>
    </row>
    <row r="231" spans="1:16" s="161" customFormat="1" ht="36" outlineLevel="5" x14ac:dyDescent="0.2">
      <c r="A231" s="163" t="s">
        <v>59</v>
      </c>
      <c r="B231" s="164" t="s">
        <v>29</v>
      </c>
      <c r="C231" s="164" t="s">
        <v>161</v>
      </c>
      <c r="D231" s="164" t="s">
        <v>206</v>
      </c>
      <c r="E231" s="164">
        <v>321</v>
      </c>
      <c r="F231" s="165" t="s">
        <v>223</v>
      </c>
      <c r="G231" s="166" t="s">
        <v>36</v>
      </c>
      <c r="H231" s="212">
        <v>0</v>
      </c>
      <c r="I231" s="207">
        <v>0</v>
      </c>
      <c r="J231" s="232">
        <v>0</v>
      </c>
      <c r="K231" s="168">
        <f>I231-J231</f>
        <v>0</v>
      </c>
      <c r="N231" s="213"/>
    </row>
    <row r="232" spans="1:16" s="161" customFormat="1" ht="39" customHeight="1" outlineLevel="5" x14ac:dyDescent="0.2">
      <c r="A232" s="163" t="s">
        <v>59</v>
      </c>
      <c r="B232" s="164" t="s">
        <v>29</v>
      </c>
      <c r="C232" s="164" t="s">
        <v>161</v>
      </c>
      <c r="D232" s="164" t="s">
        <v>206</v>
      </c>
      <c r="E232" s="164">
        <v>321</v>
      </c>
      <c r="F232" s="165" t="s">
        <v>223</v>
      </c>
      <c r="G232" s="166" t="s">
        <v>37</v>
      </c>
      <c r="H232" s="212">
        <v>0</v>
      </c>
      <c r="I232" s="207">
        <v>0</v>
      </c>
      <c r="J232" s="232">
        <v>0</v>
      </c>
      <c r="K232" s="168">
        <f t="shared" si="17"/>
        <v>0</v>
      </c>
      <c r="M232" s="221"/>
      <c r="O232" s="213"/>
      <c r="P232" s="213"/>
    </row>
    <row r="233" spans="1:16" s="12" customFormat="1" ht="36" outlineLevel="5" x14ac:dyDescent="0.2">
      <c r="A233" s="17" t="s">
        <v>59</v>
      </c>
      <c r="B233" s="102" t="s">
        <v>29</v>
      </c>
      <c r="C233" s="102" t="s">
        <v>161</v>
      </c>
      <c r="D233" s="102" t="s">
        <v>206</v>
      </c>
      <c r="E233" s="102">
        <v>321</v>
      </c>
      <c r="F233" s="70" t="s">
        <v>251</v>
      </c>
      <c r="G233" s="69" t="s">
        <v>36</v>
      </c>
      <c r="H233" s="177">
        <v>46817800</v>
      </c>
      <c r="I233" s="264">
        <v>18421052</v>
      </c>
      <c r="J233" s="261">
        <v>17017641</v>
      </c>
      <c r="K233" s="124">
        <f>I233-J233</f>
        <v>1403411</v>
      </c>
      <c r="L233" s="62"/>
      <c r="N233" s="16"/>
    </row>
    <row r="234" spans="1:16" s="12" customFormat="1" ht="39" customHeight="1" outlineLevel="5" x14ac:dyDescent="0.2">
      <c r="A234" s="17" t="s">
        <v>59</v>
      </c>
      <c r="B234" s="102" t="s">
        <v>29</v>
      </c>
      <c r="C234" s="102" t="s">
        <v>161</v>
      </c>
      <c r="D234" s="102" t="s">
        <v>206</v>
      </c>
      <c r="E234" s="102">
        <v>321</v>
      </c>
      <c r="F234" s="70" t="s">
        <v>251</v>
      </c>
      <c r="G234" s="69" t="s">
        <v>37</v>
      </c>
      <c r="H234" s="177">
        <v>889537500</v>
      </c>
      <c r="I234" s="264">
        <v>350000000</v>
      </c>
      <c r="J234" s="261">
        <v>323335179.54000002</v>
      </c>
      <c r="K234" s="124">
        <f>I234-J234</f>
        <v>26664820.459999979</v>
      </c>
      <c r="L234" s="62">
        <f>J234+J233-340352820.54</f>
        <v>0</v>
      </c>
      <c r="M234" s="154"/>
      <c r="O234" s="16"/>
      <c r="P234" s="16"/>
    </row>
    <row r="235" spans="1:16" s="11" customFormat="1" ht="72" outlineLevel="3" x14ac:dyDescent="0.2">
      <c r="A235" s="130" t="s">
        <v>174</v>
      </c>
      <c r="B235" s="104" t="s">
        <v>29</v>
      </c>
      <c r="C235" s="104" t="s">
        <v>161</v>
      </c>
      <c r="D235" s="104" t="s">
        <v>175</v>
      </c>
      <c r="E235" s="104" t="s">
        <v>30</v>
      </c>
      <c r="F235" s="131"/>
      <c r="G235" s="131"/>
      <c r="H235" s="178">
        <f>SUM(H236)</f>
        <v>11591800</v>
      </c>
      <c r="I235" s="201">
        <f>SUM(I236)</f>
        <v>1932000</v>
      </c>
      <c r="J235" s="189">
        <f>SUM(J236)</f>
        <v>0</v>
      </c>
      <c r="K235" s="40">
        <f>SUM(K236)</f>
        <v>1932000</v>
      </c>
      <c r="N235" s="18"/>
      <c r="O235" s="12"/>
      <c r="P235" s="12"/>
    </row>
    <row r="236" spans="1:16" s="12" customFormat="1" ht="24" outlineLevel="5" x14ac:dyDescent="0.2">
      <c r="A236" s="17" t="s">
        <v>176</v>
      </c>
      <c r="B236" s="102" t="s">
        <v>29</v>
      </c>
      <c r="C236" s="102" t="s">
        <v>161</v>
      </c>
      <c r="D236" s="102" t="s">
        <v>175</v>
      </c>
      <c r="E236" s="102">
        <v>633</v>
      </c>
      <c r="F236" s="66"/>
      <c r="G236" s="66"/>
      <c r="H236" s="177">
        <v>11591800</v>
      </c>
      <c r="I236" s="200">
        <v>1932000</v>
      </c>
      <c r="J236" s="188">
        <v>0</v>
      </c>
      <c r="K236" s="124">
        <f t="shared" si="17"/>
        <v>1932000</v>
      </c>
      <c r="O236" s="16"/>
      <c r="P236" s="16"/>
    </row>
    <row r="237" spans="1:16" s="11" customFormat="1" ht="36" outlineLevel="3" x14ac:dyDescent="0.2">
      <c r="A237" s="130" t="s">
        <v>224</v>
      </c>
      <c r="B237" s="104" t="s">
        <v>29</v>
      </c>
      <c r="C237" s="104" t="s">
        <v>161</v>
      </c>
      <c r="D237" s="104" t="s">
        <v>225</v>
      </c>
      <c r="E237" s="104" t="s">
        <v>30</v>
      </c>
      <c r="F237" s="131"/>
      <c r="G237" s="131"/>
      <c r="H237" s="178">
        <f>SUM(H238)</f>
        <v>1000000</v>
      </c>
      <c r="I237" s="201">
        <f>SUM(I238)</f>
        <v>333300</v>
      </c>
      <c r="J237" s="189">
        <f>SUM(J238)</f>
        <v>250000</v>
      </c>
      <c r="K237" s="40">
        <f>SUM(K238)</f>
        <v>83300</v>
      </c>
      <c r="L237" s="16"/>
      <c r="M237" s="12"/>
      <c r="O237" s="12"/>
      <c r="P237" s="12"/>
    </row>
    <row r="238" spans="1:16" s="12" customFormat="1" ht="24" outlineLevel="5" x14ac:dyDescent="0.2">
      <c r="A238" s="17" t="s">
        <v>176</v>
      </c>
      <c r="B238" s="102" t="s">
        <v>29</v>
      </c>
      <c r="C238" s="102" t="s">
        <v>161</v>
      </c>
      <c r="D238" s="102" t="s">
        <v>225</v>
      </c>
      <c r="E238" s="102">
        <v>633</v>
      </c>
      <c r="F238" s="66"/>
      <c r="G238" s="66"/>
      <c r="H238" s="177">
        <v>1000000</v>
      </c>
      <c r="I238" s="200">
        <v>333300</v>
      </c>
      <c r="J238" s="226">
        <v>250000</v>
      </c>
      <c r="K238" s="124">
        <f t="shared" si="17"/>
        <v>83300</v>
      </c>
      <c r="M238" s="16"/>
      <c r="O238" s="16"/>
      <c r="P238" s="16"/>
    </row>
    <row r="239" spans="1:16" s="11" customFormat="1" ht="60" outlineLevel="3" x14ac:dyDescent="0.2">
      <c r="A239" s="130" t="s">
        <v>226</v>
      </c>
      <c r="B239" s="104" t="s">
        <v>29</v>
      </c>
      <c r="C239" s="104" t="s">
        <v>161</v>
      </c>
      <c r="D239" s="104" t="s">
        <v>227</v>
      </c>
      <c r="E239" s="104" t="s">
        <v>30</v>
      </c>
      <c r="F239" s="131"/>
      <c r="G239" s="131"/>
      <c r="H239" s="178">
        <f>SUM(H240)</f>
        <v>1000000</v>
      </c>
      <c r="I239" s="201">
        <f>SUM(I240)</f>
        <v>333300</v>
      </c>
      <c r="J239" s="189">
        <f>SUM(J240)</f>
        <v>250000</v>
      </c>
      <c r="K239" s="40">
        <f>SUM(K240)</f>
        <v>83300</v>
      </c>
      <c r="L239" s="16"/>
      <c r="M239" s="12"/>
      <c r="O239" s="12"/>
      <c r="P239" s="12"/>
    </row>
    <row r="240" spans="1:16" s="12" customFormat="1" ht="24" outlineLevel="5" x14ac:dyDescent="0.2">
      <c r="A240" s="17" t="s">
        <v>176</v>
      </c>
      <c r="B240" s="102" t="s">
        <v>29</v>
      </c>
      <c r="C240" s="102" t="s">
        <v>161</v>
      </c>
      <c r="D240" s="102" t="s">
        <v>227</v>
      </c>
      <c r="E240" s="102">
        <v>633</v>
      </c>
      <c r="F240" s="66"/>
      <c r="G240" s="66"/>
      <c r="H240" s="177">
        <v>1000000</v>
      </c>
      <c r="I240" s="200">
        <v>333300</v>
      </c>
      <c r="J240" s="226">
        <v>250000</v>
      </c>
      <c r="K240" s="124">
        <f t="shared" si="17"/>
        <v>83300</v>
      </c>
      <c r="M240" s="16"/>
      <c r="N240" s="16"/>
      <c r="O240" s="16"/>
      <c r="P240" s="16"/>
    </row>
    <row r="241" spans="1:16" s="11" customFormat="1" ht="48" customHeight="1" outlineLevel="3" x14ac:dyDescent="0.2">
      <c r="A241" s="130" t="s">
        <v>177</v>
      </c>
      <c r="B241" s="104" t="s">
        <v>29</v>
      </c>
      <c r="C241" s="104" t="s">
        <v>161</v>
      </c>
      <c r="D241" s="104" t="s">
        <v>178</v>
      </c>
      <c r="E241" s="104" t="s">
        <v>30</v>
      </c>
      <c r="F241" s="131"/>
      <c r="G241" s="131"/>
      <c r="H241" s="178">
        <f>SUM(H242:H244)</f>
        <v>0</v>
      </c>
      <c r="I241" s="201">
        <f>SUM(I242:I244)</f>
        <v>0</v>
      </c>
      <c r="J241" s="190">
        <f>SUM(J242:J244)</f>
        <v>-7452.12</v>
      </c>
      <c r="K241" s="15">
        <f>SUM(K242:K244)</f>
        <v>7452.12</v>
      </c>
      <c r="N241" s="12"/>
      <c r="O241" s="16"/>
      <c r="P241" s="16"/>
    </row>
    <row r="242" spans="1:16" s="12" customFormat="1" outlineLevel="5" x14ac:dyDescent="0.2">
      <c r="A242" s="17" t="s">
        <v>31</v>
      </c>
      <c r="B242" s="102" t="s">
        <v>29</v>
      </c>
      <c r="C242" s="102" t="s">
        <v>161</v>
      </c>
      <c r="D242" s="102" t="s">
        <v>178</v>
      </c>
      <c r="E242" s="102" t="s">
        <v>32</v>
      </c>
      <c r="F242" s="66"/>
      <c r="G242" s="66"/>
      <c r="H242" s="177">
        <v>0</v>
      </c>
      <c r="I242" s="200">
        <v>0</v>
      </c>
      <c r="J242" s="188">
        <v>0</v>
      </c>
      <c r="K242" s="124">
        <f t="shared" si="17"/>
        <v>0</v>
      </c>
      <c r="N242" s="16"/>
    </row>
    <row r="243" spans="1:16" s="12" customFormat="1" outlineLevel="5" x14ac:dyDescent="0.2">
      <c r="A243" s="17" t="s">
        <v>31</v>
      </c>
      <c r="B243" s="102" t="s">
        <v>29</v>
      </c>
      <c r="C243" s="102" t="s">
        <v>161</v>
      </c>
      <c r="D243" s="102" t="s">
        <v>178</v>
      </c>
      <c r="E243" s="102">
        <v>243</v>
      </c>
      <c r="F243" s="66"/>
      <c r="G243" s="66"/>
      <c r="H243" s="177">
        <v>0</v>
      </c>
      <c r="I243" s="200">
        <v>0</v>
      </c>
      <c r="J243" s="188">
        <v>0</v>
      </c>
      <c r="K243" s="124">
        <f t="shared" si="17"/>
        <v>0</v>
      </c>
      <c r="N243" s="16"/>
    </row>
    <row r="244" spans="1:16" s="12" customFormat="1" ht="24" outlineLevel="5" x14ac:dyDescent="0.2">
      <c r="A244" s="17" t="s">
        <v>53</v>
      </c>
      <c r="B244" s="102" t="s">
        <v>29</v>
      </c>
      <c r="C244" s="102" t="s">
        <v>161</v>
      </c>
      <c r="D244" s="102" t="s">
        <v>178</v>
      </c>
      <c r="E244" s="102" t="s">
        <v>54</v>
      </c>
      <c r="F244" s="66"/>
      <c r="G244" s="66"/>
      <c r="H244" s="177">
        <v>0</v>
      </c>
      <c r="I244" s="200">
        <v>0</v>
      </c>
      <c r="J244" s="226">
        <v>-7452.12</v>
      </c>
      <c r="K244" s="124">
        <f t="shared" si="17"/>
        <v>7452.12</v>
      </c>
      <c r="O244" s="16"/>
      <c r="P244" s="16"/>
    </row>
    <row r="245" spans="1:16" s="11" customFormat="1" ht="48" customHeight="1" outlineLevel="3" x14ac:dyDescent="0.2">
      <c r="A245" s="130" t="s">
        <v>177</v>
      </c>
      <c r="B245" s="104" t="s">
        <v>29</v>
      </c>
      <c r="C245" s="104" t="s">
        <v>161</v>
      </c>
      <c r="D245" s="104" t="s">
        <v>178</v>
      </c>
      <c r="E245" s="104" t="s">
        <v>30</v>
      </c>
      <c r="F245" s="131"/>
      <c r="G245" s="131"/>
      <c r="H245" s="178">
        <f>SUM(H246:H248)</f>
        <v>23330800</v>
      </c>
      <c r="I245" s="201">
        <f>SUM(I246:I248)</f>
        <v>3888400</v>
      </c>
      <c r="J245" s="190">
        <f>SUM(J246:J248)</f>
        <v>0</v>
      </c>
      <c r="K245" s="15">
        <f>SUM(K246:K248)</f>
        <v>3888400</v>
      </c>
      <c r="N245" s="76"/>
    </row>
    <row r="246" spans="1:16" s="12" customFormat="1" outlineLevel="5" x14ac:dyDescent="0.2">
      <c r="A246" s="17" t="s">
        <v>31</v>
      </c>
      <c r="B246" s="102" t="s">
        <v>29</v>
      </c>
      <c r="C246" s="102" t="s">
        <v>161</v>
      </c>
      <c r="D246" s="102" t="s">
        <v>252</v>
      </c>
      <c r="E246" s="102" t="s">
        <v>32</v>
      </c>
      <c r="F246" s="66"/>
      <c r="G246" s="66"/>
      <c r="H246" s="177">
        <v>5829088</v>
      </c>
      <c r="I246" s="200">
        <v>971600</v>
      </c>
      <c r="J246" s="188">
        <v>0</v>
      </c>
      <c r="K246" s="124">
        <f>I246-J246</f>
        <v>971600</v>
      </c>
      <c r="N246" s="16"/>
    </row>
    <row r="247" spans="1:16" s="12" customFormat="1" outlineLevel="5" x14ac:dyDescent="0.2">
      <c r="A247" s="17" t="s">
        <v>31</v>
      </c>
      <c r="B247" s="102" t="s">
        <v>29</v>
      </c>
      <c r="C247" s="102" t="s">
        <v>161</v>
      </c>
      <c r="D247" s="102" t="s">
        <v>252</v>
      </c>
      <c r="E247" s="102">
        <v>243</v>
      </c>
      <c r="F247" s="66"/>
      <c r="G247" s="66"/>
      <c r="H247" s="177">
        <v>1687512</v>
      </c>
      <c r="I247" s="200">
        <v>281200</v>
      </c>
      <c r="J247" s="188">
        <v>0</v>
      </c>
      <c r="K247" s="124">
        <f>I247-J247</f>
        <v>281200</v>
      </c>
      <c r="N247" s="16"/>
    </row>
    <row r="248" spans="1:16" s="12" customFormat="1" ht="24" outlineLevel="5" x14ac:dyDescent="0.2">
      <c r="A248" s="17" t="s">
        <v>53</v>
      </c>
      <c r="B248" s="102" t="s">
        <v>29</v>
      </c>
      <c r="C248" s="102" t="s">
        <v>161</v>
      </c>
      <c r="D248" s="102" t="s">
        <v>252</v>
      </c>
      <c r="E248" s="102" t="s">
        <v>54</v>
      </c>
      <c r="F248" s="66"/>
      <c r="G248" s="66"/>
      <c r="H248" s="177">
        <v>15814200</v>
      </c>
      <c r="I248" s="200">
        <v>2635600</v>
      </c>
      <c r="J248" s="188">
        <v>0</v>
      </c>
      <c r="K248" s="124">
        <f>I248-J248</f>
        <v>2635600</v>
      </c>
      <c r="O248" s="16"/>
      <c r="P248" s="16"/>
    </row>
    <row r="249" spans="1:16" s="11" customFormat="1" ht="24" outlineLevel="3" x14ac:dyDescent="0.2">
      <c r="A249" s="130" t="s">
        <v>253</v>
      </c>
      <c r="B249" s="104" t="s">
        <v>29</v>
      </c>
      <c r="C249" s="104" t="s">
        <v>161</v>
      </c>
      <c r="D249" s="104">
        <v>3020085140</v>
      </c>
      <c r="E249" s="104" t="s">
        <v>30</v>
      </c>
      <c r="F249" s="131"/>
      <c r="G249" s="131"/>
      <c r="H249" s="178">
        <f>SUM(H250)</f>
        <v>6379400</v>
      </c>
      <c r="I249" s="201">
        <f>SUM(I250)</f>
        <v>1063200</v>
      </c>
      <c r="J249" s="190">
        <f>SUM(J250)</f>
        <v>0</v>
      </c>
      <c r="K249" s="15">
        <f>SUM(K250)</f>
        <v>1063200</v>
      </c>
      <c r="L249" s="16"/>
      <c r="N249" s="41"/>
      <c r="O249" s="12"/>
      <c r="P249" s="12"/>
    </row>
    <row r="250" spans="1:16" s="12" customFormat="1" outlineLevel="5" x14ac:dyDescent="0.2">
      <c r="A250" s="17" t="s">
        <v>31</v>
      </c>
      <c r="B250" s="102" t="s">
        <v>29</v>
      </c>
      <c r="C250" s="102" t="s">
        <v>161</v>
      </c>
      <c r="D250" s="102">
        <v>3020085140</v>
      </c>
      <c r="E250" s="102">
        <v>612</v>
      </c>
      <c r="F250" s="66"/>
      <c r="G250" s="66"/>
      <c r="H250" s="177">
        <v>6379400</v>
      </c>
      <c r="I250" s="200">
        <v>1063200</v>
      </c>
      <c r="J250" s="188">
        <v>0</v>
      </c>
      <c r="K250" s="124">
        <f>I250-J250</f>
        <v>1063200</v>
      </c>
      <c r="N250" s="16"/>
      <c r="O250" s="16"/>
      <c r="P250" s="16"/>
    </row>
    <row r="251" spans="1:16" s="11" customFormat="1" ht="36" outlineLevel="3" x14ac:dyDescent="0.25">
      <c r="A251" s="130" t="s">
        <v>228</v>
      </c>
      <c r="B251" s="104" t="s">
        <v>29</v>
      </c>
      <c r="C251" s="104" t="s">
        <v>161</v>
      </c>
      <c r="D251" s="104">
        <v>9990020680</v>
      </c>
      <c r="E251" s="104" t="s">
        <v>30</v>
      </c>
      <c r="F251" s="131"/>
      <c r="G251" s="131"/>
      <c r="H251" s="178">
        <f>SUM(H252)</f>
        <v>0</v>
      </c>
      <c r="I251" s="201">
        <f>SUM(I252)</f>
        <v>0</v>
      </c>
      <c r="J251" s="189">
        <f>SUM(J252)</f>
        <v>0</v>
      </c>
      <c r="K251" s="40">
        <f>SUM(K252)</f>
        <v>0</v>
      </c>
      <c r="M251" s="139"/>
      <c r="O251" s="12"/>
      <c r="P251" s="12"/>
    </row>
    <row r="252" spans="1:16" s="12" customFormat="1" ht="24" outlineLevel="5" x14ac:dyDescent="0.25">
      <c r="A252" s="17" t="s">
        <v>176</v>
      </c>
      <c r="B252" s="102" t="s">
        <v>29</v>
      </c>
      <c r="C252" s="102" t="s">
        <v>161</v>
      </c>
      <c r="D252" s="102">
        <v>9990020680</v>
      </c>
      <c r="E252" s="102">
        <v>633</v>
      </c>
      <c r="F252" s="66"/>
      <c r="G252" s="66"/>
      <c r="H252" s="177">
        <v>0</v>
      </c>
      <c r="I252" s="200">
        <v>0</v>
      </c>
      <c r="J252" s="188">
        <v>0</v>
      </c>
      <c r="K252" s="124">
        <f t="shared" si="17"/>
        <v>0</v>
      </c>
      <c r="L252" s="81"/>
      <c r="M252" s="81"/>
      <c r="N252" s="16"/>
    </row>
    <row r="253" spans="1:16" s="157" customFormat="1" ht="24" outlineLevel="5" x14ac:dyDescent="0.25">
      <c r="A253" s="130" t="s">
        <v>179</v>
      </c>
      <c r="B253" s="104" t="s">
        <v>29</v>
      </c>
      <c r="C253" s="104" t="s">
        <v>161</v>
      </c>
      <c r="D253" s="104">
        <v>9990081810</v>
      </c>
      <c r="E253" s="104">
        <v>244</v>
      </c>
      <c r="F253" s="131"/>
      <c r="G253" s="131"/>
      <c r="H253" s="178">
        <v>290000</v>
      </c>
      <c r="I253" s="201">
        <v>48400</v>
      </c>
      <c r="J253" s="190">
        <v>0</v>
      </c>
      <c r="K253" s="15">
        <f>I253-J253</f>
        <v>48400</v>
      </c>
      <c r="M253" s="155"/>
      <c r="N253" s="156"/>
    </row>
    <row r="254" spans="1:16" s="157" customFormat="1" ht="36" customHeight="1" outlineLevel="5" x14ac:dyDescent="0.25">
      <c r="A254" s="237" t="s">
        <v>231</v>
      </c>
      <c r="B254" s="238">
        <v>148</v>
      </c>
      <c r="C254" s="238">
        <v>1006</v>
      </c>
      <c r="D254" s="238">
        <v>9990099970</v>
      </c>
      <c r="E254" s="104" t="s">
        <v>30</v>
      </c>
      <c r="F254" s="239"/>
      <c r="G254" s="239"/>
      <c r="H254" s="240">
        <f>SUM(H255:H256)</f>
        <v>6894</v>
      </c>
      <c r="I254" s="240">
        <f t="shared" ref="I254:J254" si="18">SUM(I255:I256)</f>
        <v>6894</v>
      </c>
      <c r="J254" s="240">
        <f t="shared" si="18"/>
        <v>6894</v>
      </c>
      <c r="K254" s="15">
        <f>K255+K256</f>
        <v>0</v>
      </c>
      <c r="M254" s="155"/>
      <c r="N254" s="156"/>
    </row>
    <row r="255" spans="1:16" s="157" customFormat="1" ht="36" customHeight="1" outlineLevel="5" x14ac:dyDescent="0.25">
      <c r="A255" s="263" t="s">
        <v>59</v>
      </c>
      <c r="B255" s="262">
        <v>148</v>
      </c>
      <c r="C255" s="262">
        <v>1006</v>
      </c>
      <c r="D255" s="262">
        <v>9990099970</v>
      </c>
      <c r="E255" s="262">
        <v>321</v>
      </c>
      <c r="F255" s="263"/>
      <c r="G255" s="263"/>
      <c r="H255" s="244">
        <v>4596</v>
      </c>
      <c r="I255" s="244">
        <v>4596</v>
      </c>
      <c r="J255" s="244">
        <v>4596</v>
      </c>
      <c r="K255" s="15">
        <f t="shared" ref="K255:K256" si="19">I255-J255</f>
        <v>0</v>
      </c>
      <c r="M255" s="155"/>
      <c r="N255" s="156"/>
    </row>
    <row r="256" spans="1:16" s="157" customFormat="1" ht="36" customHeight="1" outlineLevel="5" thickBot="1" x14ac:dyDescent="0.3">
      <c r="A256" s="263" t="s">
        <v>164</v>
      </c>
      <c r="B256" s="262">
        <v>148</v>
      </c>
      <c r="C256" s="262">
        <v>1006</v>
      </c>
      <c r="D256" s="262">
        <v>9990099970</v>
      </c>
      <c r="E256" s="262">
        <v>831</v>
      </c>
      <c r="F256" s="263"/>
      <c r="G256" s="263"/>
      <c r="H256" s="244">
        <v>2298</v>
      </c>
      <c r="I256" s="244">
        <v>2298</v>
      </c>
      <c r="J256" s="244">
        <v>2298</v>
      </c>
      <c r="K256" s="15">
        <f t="shared" si="19"/>
        <v>0</v>
      </c>
      <c r="M256" s="155"/>
      <c r="N256" s="156"/>
    </row>
    <row r="257" spans="1:14" ht="12.75" customHeight="1" thickBot="1" x14ac:dyDescent="0.3">
      <c r="A257" s="241" t="s">
        <v>180</v>
      </c>
      <c r="B257" s="236"/>
      <c r="C257" s="236"/>
      <c r="D257" s="236"/>
      <c r="E257" s="236"/>
      <c r="F257" s="242"/>
      <c r="G257" s="242"/>
      <c r="H257" s="243">
        <f>H18+H20+H25+H27+H30+H33+H36+H38+H40+H42+H46+H48+H51+H62+H65+H67+H71+H74+H76+H88+H90+H92+H95+H98+H103+H106+H109+H114+H117+H120+H123+H126+H129+H132+H135+H138+H143+H146+H149+H152+H156+H159+H161+H163+H166+H171+H177+H179+H182+H187+H191+H194+H196+H198+H201+H206+H218+H229+H235+H237+H239+H241+H245+H249+H253+H175+H100+H254+H44+H69</f>
        <v>31049919558</v>
      </c>
      <c r="I257" s="243">
        <f>I18+I20+I25+I27+I30+I33+I36+I38+I40+I42+I46+I48+I51+I62+I65+I67+I71+I74+I76+I88+I90+I92+I95+I98+I103+I106+I109+I114+I117+I120+I123+I126+I129+I132+I135+I138+I143+I146+I149+I152+I156+I159+I161+I163+I166+I171+I177+I179+I182+I187+I191+I194+I196+I198+I201+I206+I218+I229+I235+I237+I239+I241+I245+I249+I253+I175+I100+I254+I44+I69</f>
        <v>11973109155.02</v>
      </c>
      <c r="J257" s="243">
        <f>J18+J20+J25+J27+J30+J33+J36+J38+J40+J42+J46+J48+J51+J62+J65+J67+J71+J74+J76+J88+J90+J92+J95+J98+J103+J106+J109+J114+J117+J120+J123+J126+J129+J132+J135+J138+J143+J146+J149+J152+J156+J159+J161+J163+J166+J171+J177+J179+J182+J187+J191+J194+J196+J198+J201+J206+J218+J229+J235+J237+J239+J241+J245+J249+J253+J175+J100+J254+J44+J69</f>
        <v>11649931103.669998</v>
      </c>
      <c r="K257" s="187">
        <f>K18+K20+K25+K27+K30+K33+K36+K38+K40+K42+K46+K48+K51+K62+K65+K67+K71+K74+K76+K88+K90+K92+K95+K98+K103+K106+K109+K114+K117+K120+K123+K126+K129+K132+K135+K138+K143+K146+K149+K152+K156+K159+K161+K163+K166+K171+K177+K179+K182+K185+K187+K191+K194+K196+K198+K201+K206+K218+K229+K235+K237+K239+K241+K245+K249+K253+K175+K100</f>
        <v>323178051.35000038</v>
      </c>
      <c r="L257" s="82" t="s">
        <v>220</v>
      </c>
      <c r="M257" s="85">
        <f>H73+H105+H108+H116+H119+H122+H131+H145+H148+H158+H160+H162++H174+H178+H181+H184+H188+H189+H190+H193+H195+H203+H204</f>
        <v>22877998939</v>
      </c>
      <c r="N257" s="225"/>
    </row>
    <row r="258" spans="1:14" ht="12.75" customHeight="1" thickBot="1" x14ac:dyDescent="0.3">
      <c r="A258" s="140"/>
      <c r="B258" s="141"/>
      <c r="C258" s="141"/>
      <c r="D258" s="141"/>
      <c r="E258" s="141"/>
      <c r="F258" s="44"/>
      <c r="G258" s="44"/>
      <c r="H258" s="159"/>
      <c r="I258" s="198"/>
      <c r="J258" s="90" t="s">
        <v>237</v>
      </c>
      <c r="K258" s="80"/>
      <c r="L258" s="84" t="s">
        <v>181</v>
      </c>
      <c r="M258" s="83">
        <f>H18+H20+H25+H27+H30+H33+H36+H38+H40+H42+H46+H48+H51+H62+H65+H67+H72+H74+H76+H88+H90+H92+H95+H98+H104+H107+H109+H115+H118+H121+H124+H125+H126+H130+H132+H135+H138+H144+H147+H149+H152+H157+H163+H167+H170+H172+H173+H180+H183+H192+H196+H198+H202+H206+H218+H229+H235+H237+H239+H241+H245+H249+H253+H175+H100+H69+H44+H254</f>
        <v>8171920619</v>
      </c>
      <c r="N258" s="53"/>
    </row>
    <row r="259" spans="1:14" ht="12.75" customHeight="1" thickBot="1" x14ac:dyDescent="0.3">
      <c r="A259" s="142"/>
      <c r="B259" s="143"/>
      <c r="C259" s="143"/>
      <c r="D259" s="143"/>
      <c r="E259" s="285"/>
      <c r="F259" s="285"/>
      <c r="G259" s="285"/>
      <c r="H259" s="285"/>
      <c r="I259" s="285"/>
      <c r="J259" s="286"/>
      <c r="K259" s="187"/>
      <c r="L259" s="84" t="s">
        <v>182</v>
      </c>
      <c r="M259" s="84">
        <f>I257</f>
        <v>11973109155.02</v>
      </c>
      <c r="N259" s="53"/>
    </row>
    <row r="260" spans="1:14" ht="16.5" thickBot="1" x14ac:dyDescent="0.3">
      <c r="A260" s="280" t="s">
        <v>184</v>
      </c>
      <c r="B260" s="281"/>
      <c r="C260" s="281"/>
      <c r="D260" s="281"/>
      <c r="E260" s="281"/>
      <c r="F260" s="281"/>
      <c r="G260" s="281"/>
      <c r="H260" s="281"/>
      <c r="I260" s="281"/>
      <c r="J260" s="254"/>
      <c r="K260" s="56"/>
      <c r="L260" s="84" t="s">
        <v>183</v>
      </c>
      <c r="M260" s="84">
        <f>J257</f>
        <v>11649931103.669998</v>
      </c>
    </row>
    <row r="261" spans="1:14" ht="15.75" thickBot="1" x14ac:dyDescent="0.3">
      <c r="A261" s="280" t="s">
        <v>185</v>
      </c>
      <c r="B261" s="281"/>
      <c r="C261" s="281"/>
      <c r="D261" s="281"/>
      <c r="E261" s="281"/>
      <c r="F261" s="281"/>
      <c r="G261" s="281"/>
      <c r="H261" s="281"/>
      <c r="I261" s="281"/>
      <c r="J261" s="54"/>
      <c r="K261" s="56"/>
      <c r="L261" s="175" t="s">
        <v>26</v>
      </c>
      <c r="M261" s="84">
        <f>M259-M260</f>
        <v>323178051.35000229</v>
      </c>
    </row>
    <row r="262" spans="1:14" ht="63.75" x14ac:dyDescent="0.2">
      <c r="A262" s="20" t="s">
        <v>186</v>
      </c>
      <c r="B262" s="110" t="s">
        <v>187</v>
      </c>
      <c r="C262" s="111" t="s">
        <v>188</v>
      </c>
      <c r="D262" s="282" t="s">
        <v>24</v>
      </c>
      <c r="E262" s="283"/>
      <c r="F262" s="284"/>
      <c r="G262" s="21" t="s">
        <v>25</v>
      </c>
      <c r="H262" s="21" t="s">
        <v>189</v>
      </c>
      <c r="I262" s="43"/>
      <c r="J262" s="54"/>
      <c r="K262" s="56"/>
      <c r="L262" s="53"/>
      <c r="M262" s="53"/>
    </row>
    <row r="263" spans="1:14" ht="48" x14ac:dyDescent="0.2">
      <c r="A263" s="22" t="s">
        <v>190</v>
      </c>
      <c r="B263" s="112" t="s">
        <v>191</v>
      </c>
      <c r="C263" s="113"/>
      <c r="D263" s="277">
        <f>I257</f>
        <v>11973109155.02</v>
      </c>
      <c r="E263" s="278"/>
      <c r="F263" s="279"/>
      <c r="G263" s="23">
        <f>J257</f>
        <v>11649931103.669998</v>
      </c>
      <c r="H263" s="23">
        <f>K257</f>
        <v>323178051.35000038</v>
      </c>
      <c r="I263" s="57"/>
      <c r="J263" s="50"/>
      <c r="L263" s="53"/>
      <c r="M263" s="53"/>
    </row>
    <row r="264" spans="1:14" x14ac:dyDescent="0.2">
      <c r="A264" s="22" t="s">
        <v>192</v>
      </c>
      <c r="B264" s="112" t="s">
        <v>193</v>
      </c>
      <c r="C264" s="112"/>
      <c r="D264" s="274"/>
      <c r="E264" s="272"/>
      <c r="F264" s="273"/>
      <c r="G264" s="24"/>
      <c r="H264" s="252"/>
      <c r="I264" s="57"/>
      <c r="J264" s="54"/>
      <c r="L264" s="53"/>
      <c r="M264" s="53"/>
    </row>
    <row r="265" spans="1:14" x14ac:dyDescent="0.2">
      <c r="A265" s="25" t="s">
        <v>194</v>
      </c>
      <c r="B265" s="112" t="s">
        <v>195</v>
      </c>
      <c r="C265" s="112"/>
      <c r="D265" s="271"/>
      <c r="E265" s="272"/>
      <c r="F265" s="273"/>
      <c r="G265" s="24"/>
      <c r="H265" s="252"/>
      <c r="I265" s="57"/>
      <c r="J265" s="50"/>
      <c r="L265" s="53"/>
      <c r="M265" s="53"/>
    </row>
    <row r="266" spans="1:14" x14ac:dyDescent="0.2">
      <c r="A266" s="22" t="s">
        <v>196</v>
      </c>
      <c r="B266" s="112" t="s">
        <v>197</v>
      </c>
      <c r="C266" s="112"/>
      <c r="D266" s="274"/>
      <c r="E266" s="272"/>
      <c r="F266" s="273"/>
      <c r="G266" s="24"/>
      <c r="H266" s="252"/>
      <c r="I266" s="57"/>
      <c r="J266" s="50"/>
      <c r="M266" s="58"/>
    </row>
    <row r="267" spans="1:14" x14ac:dyDescent="0.2">
      <c r="A267" s="5"/>
      <c r="B267" s="98"/>
      <c r="C267" s="98"/>
      <c r="D267" s="98"/>
      <c r="E267" s="98"/>
      <c r="F267" s="43"/>
      <c r="G267" s="57"/>
      <c r="H267" s="45"/>
      <c r="I267" s="57"/>
      <c r="J267" s="50"/>
      <c r="M267" s="58"/>
    </row>
    <row r="268" spans="1:14" x14ac:dyDescent="0.2">
      <c r="A268" s="52"/>
      <c r="B268" s="98"/>
      <c r="C268" s="98"/>
      <c r="D268" s="98"/>
      <c r="E268" s="98"/>
      <c r="F268" s="43"/>
      <c r="G268" s="43"/>
      <c r="H268" s="45"/>
      <c r="I268" s="57"/>
      <c r="J268" s="50"/>
      <c r="M268" s="58"/>
    </row>
    <row r="269" spans="1:14" x14ac:dyDescent="0.2">
      <c r="A269" s="52"/>
      <c r="B269" s="98"/>
      <c r="C269" s="98"/>
      <c r="D269" s="98"/>
      <c r="E269" s="98"/>
      <c r="F269" s="43"/>
      <c r="G269" s="43"/>
      <c r="H269" s="45"/>
      <c r="I269" s="57"/>
      <c r="J269" s="50"/>
      <c r="M269" s="53"/>
    </row>
    <row r="270" spans="1:14" x14ac:dyDescent="0.2">
      <c r="A270" s="52"/>
      <c r="B270" s="98"/>
      <c r="C270" s="98"/>
      <c r="D270" s="98"/>
      <c r="E270" s="98"/>
      <c r="F270" s="43"/>
      <c r="G270" s="43"/>
      <c r="H270" s="45"/>
      <c r="I270" s="43"/>
      <c r="J270" s="50"/>
    </row>
    <row r="271" spans="1:14" x14ac:dyDescent="0.2">
      <c r="A271" s="52"/>
      <c r="B271" s="98"/>
      <c r="C271" s="98"/>
      <c r="D271" s="98"/>
      <c r="E271" s="98"/>
      <c r="F271" s="43"/>
      <c r="G271" s="43"/>
      <c r="H271" s="45"/>
      <c r="I271" s="43"/>
      <c r="J271" s="50"/>
      <c r="M271" s="53"/>
    </row>
    <row r="272" spans="1:14" ht="15" customHeight="1" x14ac:dyDescent="0.2">
      <c r="A272" s="235" t="s">
        <v>259</v>
      </c>
      <c r="B272" s="174"/>
      <c r="C272" s="174"/>
      <c r="D272" s="114"/>
      <c r="E272" s="114"/>
      <c r="F272" s="27"/>
      <c r="G272" s="43"/>
      <c r="H272" s="28" t="s">
        <v>260</v>
      </c>
      <c r="I272" s="43"/>
      <c r="J272" s="50"/>
    </row>
    <row r="273" spans="1:12" x14ac:dyDescent="0.2">
      <c r="A273" s="26"/>
      <c r="B273" s="115"/>
      <c r="C273" s="115"/>
      <c r="D273" s="114"/>
      <c r="E273" s="114"/>
      <c r="F273" s="27"/>
      <c r="G273" s="28"/>
      <c r="H273" s="28"/>
      <c r="I273" s="43"/>
      <c r="J273" s="50"/>
      <c r="L273" s="53"/>
    </row>
    <row r="274" spans="1:12" x14ac:dyDescent="0.2">
      <c r="A274" s="26"/>
      <c r="B274" s="115"/>
      <c r="C274" s="115"/>
      <c r="D274" s="114"/>
      <c r="E274" s="114"/>
      <c r="F274" s="27"/>
      <c r="G274" s="28"/>
      <c r="H274" s="28"/>
      <c r="I274" s="43"/>
      <c r="J274" s="50"/>
    </row>
    <row r="275" spans="1:12" x14ac:dyDescent="0.2">
      <c r="A275" s="29"/>
      <c r="B275" s="116"/>
      <c r="C275" s="117"/>
      <c r="D275" s="116"/>
      <c r="E275" s="116"/>
      <c r="F275" s="30"/>
      <c r="G275" s="30"/>
      <c r="H275" s="30"/>
      <c r="I275" s="43"/>
      <c r="J275" s="50"/>
    </row>
    <row r="276" spans="1:12" ht="12" x14ac:dyDescent="0.2">
      <c r="A276" s="268" t="s">
        <v>235</v>
      </c>
      <c r="B276" s="269"/>
      <c r="C276" s="269"/>
      <c r="D276" s="27"/>
      <c r="E276" s="27"/>
      <c r="F276" s="27"/>
      <c r="G276" s="270" t="s">
        <v>236</v>
      </c>
      <c r="H276" s="270"/>
      <c r="I276" s="43"/>
      <c r="J276" s="50"/>
    </row>
    <row r="277" spans="1:12" x14ac:dyDescent="0.2">
      <c r="A277" s="52"/>
      <c r="B277" s="98"/>
      <c r="C277" s="98"/>
      <c r="D277" s="98"/>
      <c r="E277" s="98"/>
      <c r="F277" s="43"/>
      <c r="G277" s="43"/>
      <c r="H277" s="45"/>
      <c r="I277" s="43"/>
      <c r="J277" s="50"/>
    </row>
    <row r="278" spans="1:12" ht="13.5" thickBot="1" x14ac:dyDescent="0.25">
      <c r="A278" s="59"/>
      <c r="B278" s="118"/>
      <c r="C278" s="118"/>
      <c r="D278" s="118"/>
      <c r="E278" s="118"/>
      <c r="F278" s="60"/>
      <c r="G278" s="60"/>
      <c r="H278" s="46"/>
      <c r="I278" s="60"/>
      <c r="J278" s="61"/>
    </row>
    <row r="281" spans="1:12" x14ac:dyDescent="0.2">
      <c r="H281" s="62">
        <f>H204+H195+H193+H190+H189+H184+H181+H174+H162+H160+H158+H148+H145+H131+H122+H119+H116+H108+H105+H73</f>
        <v>22877998939</v>
      </c>
    </row>
    <row r="290" spans="1:1" x14ac:dyDescent="0.2">
      <c r="A290" s="53">
        <f>H257-17908666416</f>
        <v>13141253142</v>
      </c>
    </row>
  </sheetData>
  <mergeCells count="17">
    <mergeCell ref="A276:C276"/>
    <mergeCell ref="G276:H276"/>
    <mergeCell ref="D265:F265"/>
    <mergeCell ref="D266:F266"/>
    <mergeCell ref="A10:F10"/>
    <mergeCell ref="A11:F11"/>
    <mergeCell ref="D263:F263"/>
    <mergeCell ref="D264:F264"/>
    <mergeCell ref="A260:I260"/>
    <mergeCell ref="A261:I261"/>
    <mergeCell ref="D262:F262"/>
    <mergeCell ref="E259:J259"/>
    <mergeCell ref="D7:G7"/>
    <mergeCell ref="A2:J2"/>
    <mergeCell ref="A3:J3"/>
    <mergeCell ref="A4:J4"/>
    <mergeCell ref="D9:G9"/>
  </mergeCells>
  <phoneticPr fontId="0" type="noConversion"/>
  <pageMargins left="0.31496062992125984" right="0.15748031496062992" top="0.15748031496062992" bottom="0.15748031496062992" header="0.15748031496062992" footer="0.15748031496062992"/>
  <pageSetup paperSize="9" scale="65" fitToHeight="0" orientation="portrait" r:id="rId1"/>
  <headerFooter alignWithMargins="0"/>
  <rowBreaks count="4" manualBreakCount="4">
    <brk id="43" max="9" man="1"/>
    <brk id="158" max="9" man="1"/>
    <brk id="195" max="9" man="1"/>
    <brk id="23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1ММ </vt:lpstr>
      <vt:lpstr>'1ММ '!Заголовки_для_печати</vt:lpstr>
      <vt:lpstr>'1ММ '!Область_печати</vt:lpstr>
    </vt:vector>
  </TitlesOfParts>
  <Company>Минтруд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Аликади</dc:creator>
  <cp:lastModifiedBy>Аликади</cp:lastModifiedBy>
  <cp:lastPrinted>2022-04-06T11:48:42Z</cp:lastPrinted>
  <dcterms:created xsi:type="dcterms:W3CDTF">2020-02-07T09:07:07Z</dcterms:created>
  <dcterms:modified xsi:type="dcterms:W3CDTF">2022-04-06T11:55:24Z</dcterms:modified>
</cp:coreProperties>
</file>