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740" yWindow="-105" windowWidth="15285" windowHeight="11760"/>
  </bookViews>
  <sheets>
    <sheet name="1ММ " sheetId="8" r:id="rId1"/>
  </sheets>
  <definedNames>
    <definedName name="_xlnm._FilterDatabase" localSheetId="0" hidden="1">'1ММ '!$A$16:$M$280</definedName>
    <definedName name="_xlnm.Print_Titles" localSheetId="0">'1ММ '!$16:$16</definedName>
    <definedName name="_xlnm.Print_Area" localSheetId="0">'1ММ '!$A$1:$J$292</definedName>
  </definedNames>
  <calcPr calcId="114210" fullCalcOnLoad="1"/>
</workbook>
</file>

<file path=xl/calcChain.xml><?xml version="1.0" encoding="utf-8"?>
<calcChain xmlns="http://schemas.openxmlformats.org/spreadsheetml/2006/main">
  <c r="K199" i="8"/>
  <c r="J26"/>
  <c r="J160"/>
  <c r="J214"/>
  <c r="J259"/>
  <c r="J251"/>
  <c r="J265"/>
  <c r="J253"/>
  <c r="J174"/>
  <c r="J146"/>
  <c r="J116"/>
  <c r="K117"/>
  <c r="J74"/>
  <c r="J191"/>
  <c r="J79"/>
  <c r="J188"/>
  <c r="J199"/>
  <c r="J204"/>
  <c r="J220"/>
  <c r="J232"/>
  <c r="J243"/>
  <c r="J268"/>
  <c r="J194"/>
  <c r="I199"/>
  <c r="I50"/>
  <c r="I48"/>
  <c r="I41"/>
  <c r="I43"/>
  <c r="I39"/>
  <c r="I34"/>
  <c r="I31"/>
  <c r="I28"/>
  <c r="I18"/>
  <c r="I53"/>
  <c r="I69"/>
  <c r="I67"/>
  <c r="I79"/>
  <c r="I91"/>
  <c r="I93"/>
  <c r="I102"/>
  <c r="I110"/>
  <c r="I116"/>
  <c r="I137"/>
  <c r="I131"/>
  <c r="I134"/>
  <c r="I143"/>
  <c r="I146"/>
  <c r="I151"/>
  <c r="I157"/>
  <c r="I160"/>
  <c r="I164"/>
  <c r="I169"/>
  <c r="I171"/>
  <c r="I180"/>
  <c r="I188"/>
  <c r="I191"/>
  <c r="I194"/>
  <c r="I204"/>
  <c r="I214"/>
  <c r="I220"/>
  <c r="I232"/>
  <c r="I243"/>
  <c r="I259"/>
  <c r="K188"/>
  <c r="K95"/>
  <c r="H71"/>
  <c r="H53"/>
  <c r="H137"/>
  <c r="H122"/>
  <c r="H116"/>
  <c r="H188"/>
  <c r="H96"/>
  <c r="H220"/>
  <c r="K20"/>
  <c r="M271"/>
  <c r="H199"/>
  <c r="K200"/>
  <c r="K184"/>
  <c r="K185"/>
  <c r="K187"/>
  <c r="K189"/>
  <c r="K190"/>
  <c r="K96"/>
  <c r="K97"/>
  <c r="K98"/>
  <c r="H99"/>
  <c r="I99"/>
  <c r="J99"/>
  <c r="K63"/>
  <c r="K54"/>
  <c r="K55"/>
  <c r="K56"/>
  <c r="K57"/>
  <c r="K58"/>
  <c r="K59"/>
  <c r="K60"/>
  <c r="K61"/>
  <c r="K62"/>
  <c r="K99"/>
  <c r="K217"/>
  <c r="H174"/>
  <c r="K176"/>
  <c r="H215"/>
  <c r="H214"/>
  <c r="K72"/>
  <c r="K73"/>
  <c r="K46"/>
  <c r="K47"/>
  <c r="I45"/>
  <c r="J45"/>
  <c r="H45"/>
  <c r="I71"/>
  <c r="J71"/>
  <c r="K45"/>
  <c r="K71"/>
  <c r="K178"/>
  <c r="K70"/>
  <c r="K69"/>
  <c r="K78"/>
  <c r="K76"/>
  <c r="K75"/>
  <c r="K68"/>
  <c r="K66"/>
  <c r="K65"/>
  <c r="K52"/>
  <c r="K51"/>
  <c r="K49"/>
  <c r="K44"/>
  <c r="K42"/>
  <c r="K40"/>
  <c r="K38"/>
  <c r="K36"/>
  <c r="K35"/>
  <c r="K33"/>
  <c r="K32"/>
  <c r="K30"/>
  <c r="K29"/>
  <c r="K27"/>
  <c r="K25"/>
  <c r="K24"/>
  <c r="K23"/>
  <c r="K269"/>
  <c r="K270"/>
  <c r="K268"/>
  <c r="K64"/>
  <c r="I268"/>
  <c r="J69"/>
  <c r="H69"/>
  <c r="H268"/>
  <c r="I64"/>
  <c r="J64"/>
  <c r="H64"/>
  <c r="H197"/>
  <c r="H295"/>
  <c r="K267"/>
  <c r="K108"/>
  <c r="K109"/>
  <c r="K118"/>
  <c r="K119"/>
  <c r="K116"/>
  <c r="K198"/>
  <c r="K197"/>
  <c r="K213"/>
  <c r="K219"/>
  <c r="K225"/>
  <c r="K266"/>
  <c r="K265"/>
  <c r="J197"/>
  <c r="J186"/>
  <c r="J180"/>
  <c r="J171"/>
  <c r="J169"/>
  <c r="J167"/>
  <c r="J164"/>
  <c r="J157"/>
  <c r="J154"/>
  <c r="J151"/>
  <c r="J143"/>
  <c r="J140"/>
  <c r="J137"/>
  <c r="J134"/>
  <c r="J131"/>
  <c r="J128"/>
  <c r="J125"/>
  <c r="J122"/>
  <c r="J113"/>
  <c r="J93"/>
  <c r="J91"/>
  <c r="J53"/>
  <c r="J50"/>
  <c r="J48"/>
  <c r="J43"/>
  <c r="J41"/>
  <c r="J39"/>
  <c r="J37"/>
  <c r="J34"/>
  <c r="J31"/>
  <c r="J28"/>
  <c r="J21"/>
  <c r="J18"/>
  <c r="J107"/>
  <c r="J211"/>
  <c r="K264"/>
  <c r="K263"/>
  <c r="K260"/>
  <c r="K261"/>
  <c r="K262"/>
  <c r="K256"/>
  <c r="K257"/>
  <c r="K258"/>
  <c r="K254"/>
  <c r="K253"/>
  <c r="K252"/>
  <c r="K251"/>
  <c r="K250"/>
  <c r="K249"/>
  <c r="K244"/>
  <c r="K245"/>
  <c r="K246"/>
  <c r="K247"/>
  <c r="K248"/>
  <c r="K233"/>
  <c r="K234"/>
  <c r="K235"/>
  <c r="K236"/>
  <c r="K237"/>
  <c r="K238"/>
  <c r="K239"/>
  <c r="K240"/>
  <c r="K241"/>
  <c r="K242"/>
  <c r="K221"/>
  <c r="K222"/>
  <c r="K223"/>
  <c r="K224"/>
  <c r="K226"/>
  <c r="K227"/>
  <c r="K228"/>
  <c r="K229"/>
  <c r="K230"/>
  <c r="K231"/>
  <c r="K215"/>
  <c r="K216"/>
  <c r="K218"/>
  <c r="K212"/>
  <c r="K210"/>
  <c r="K208"/>
  <c r="K207"/>
  <c r="K205"/>
  <c r="K206"/>
  <c r="K201"/>
  <c r="K202"/>
  <c r="K203"/>
  <c r="K195"/>
  <c r="K196"/>
  <c r="K192"/>
  <c r="K193"/>
  <c r="K181"/>
  <c r="K182"/>
  <c r="K183"/>
  <c r="K175"/>
  <c r="K177"/>
  <c r="K179"/>
  <c r="K172"/>
  <c r="K173"/>
  <c r="K170"/>
  <c r="K169"/>
  <c r="K168"/>
  <c r="K167"/>
  <c r="K165"/>
  <c r="K166"/>
  <c r="K161"/>
  <c r="K162"/>
  <c r="K163"/>
  <c r="K158"/>
  <c r="K159"/>
  <c r="K155"/>
  <c r="K156"/>
  <c r="K152"/>
  <c r="K153"/>
  <c r="K147"/>
  <c r="K148"/>
  <c r="K149"/>
  <c r="K144"/>
  <c r="K145"/>
  <c r="K141"/>
  <c r="K142"/>
  <c r="K138"/>
  <c r="K139"/>
  <c r="K135"/>
  <c r="K136"/>
  <c r="K132"/>
  <c r="K133"/>
  <c r="K129"/>
  <c r="K130"/>
  <c r="K126"/>
  <c r="K127"/>
  <c r="K123"/>
  <c r="K124"/>
  <c r="K120"/>
  <c r="K121"/>
  <c r="K114"/>
  <c r="K115"/>
  <c r="K111"/>
  <c r="K112"/>
  <c r="K106"/>
  <c r="K105"/>
  <c r="K103"/>
  <c r="K104"/>
  <c r="K100"/>
  <c r="K101"/>
  <c r="K94"/>
  <c r="K93"/>
  <c r="K92"/>
  <c r="K91"/>
  <c r="K80"/>
  <c r="K81"/>
  <c r="K82"/>
  <c r="K83"/>
  <c r="K84"/>
  <c r="K85"/>
  <c r="K86"/>
  <c r="K87"/>
  <c r="K88"/>
  <c r="K89"/>
  <c r="K90"/>
  <c r="K67"/>
  <c r="K48"/>
  <c r="K43"/>
  <c r="K41"/>
  <c r="K39"/>
  <c r="K37"/>
  <c r="K26"/>
  <c r="K22"/>
  <c r="K19"/>
  <c r="K18"/>
  <c r="I21"/>
  <c r="I26"/>
  <c r="I37"/>
  <c r="I74"/>
  <c r="I77"/>
  <c r="I105"/>
  <c r="I113"/>
  <c r="I122"/>
  <c r="I125"/>
  <c r="I128"/>
  <c r="I140"/>
  <c r="I154"/>
  <c r="I167"/>
  <c r="I174"/>
  <c r="I186"/>
  <c r="I207"/>
  <c r="I209"/>
  <c r="I211"/>
  <c r="I249"/>
  <c r="I251"/>
  <c r="I253"/>
  <c r="I255"/>
  <c r="I263"/>
  <c r="J67"/>
  <c r="J77"/>
  <c r="J102"/>
  <c r="J105"/>
  <c r="J110"/>
  <c r="J207"/>
  <c r="J209"/>
  <c r="J249"/>
  <c r="J255"/>
  <c r="J263"/>
  <c r="H18"/>
  <c r="H21"/>
  <c r="H26"/>
  <c r="H28"/>
  <c r="H31"/>
  <c r="H34"/>
  <c r="H37"/>
  <c r="H39"/>
  <c r="H41"/>
  <c r="H43"/>
  <c r="H48"/>
  <c r="H50"/>
  <c r="H67"/>
  <c r="H77"/>
  <c r="H79"/>
  <c r="H91"/>
  <c r="H102"/>
  <c r="H105"/>
  <c r="H134"/>
  <c r="H140"/>
  <c r="H143"/>
  <c r="H146"/>
  <c r="H157"/>
  <c r="H160"/>
  <c r="H171"/>
  <c r="H209"/>
  <c r="H211"/>
  <c r="H232"/>
  <c r="H243"/>
  <c r="H249"/>
  <c r="H251"/>
  <c r="H253"/>
  <c r="H255"/>
  <c r="H259"/>
  <c r="H263"/>
  <c r="H180"/>
  <c r="H74"/>
  <c r="H110"/>
  <c r="H113"/>
  <c r="H125"/>
  <c r="H128"/>
  <c r="H131"/>
  <c r="H151"/>
  <c r="H154"/>
  <c r="H164"/>
  <c r="H167"/>
  <c r="H169"/>
  <c r="H186"/>
  <c r="H191"/>
  <c r="H194"/>
  <c r="H204"/>
  <c r="H207"/>
  <c r="H265"/>
  <c r="H107"/>
  <c r="I107"/>
  <c r="I265"/>
  <c r="I197"/>
  <c r="I271"/>
  <c r="D277"/>
  <c r="J271"/>
  <c r="G277"/>
  <c r="H271"/>
  <c r="M272"/>
  <c r="K186"/>
  <c r="M273"/>
  <c r="K204"/>
  <c r="K255"/>
  <c r="K243"/>
  <c r="K271"/>
  <c r="H277"/>
  <c r="K50"/>
  <c r="K150"/>
  <c r="K31"/>
  <c r="K102"/>
  <c r="K113"/>
  <c r="K128"/>
  <c r="K191"/>
  <c r="K209"/>
  <c r="K160"/>
  <c r="K28"/>
  <c r="K34"/>
  <c r="K137"/>
  <c r="K174"/>
  <c r="K194"/>
  <c r="K77"/>
  <c r="K157"/>
  <c r="K143"/>
  <c r="K53"/>
  <c r="K74"/>
  <c r="K211"/>
  <c r="K232"/>
  <c r="K79"/>
  <c r="K122"/>
  <c r="K131"/>
  <c r="K140"/>
  <c r="K154"/>
  <c r="K171"/>
  <c r="K220"/>
  <c r="K107"/>
  <c r="K151"/>
  <c r="K164"/>
  <c r="K259"/>
  <c r="K110"/>
  <c r="K134"/>
  <c r="K180"/>
  <c r="K21"/>
  <c r="K125"/>
  <c r="K214"/>
  <c r="A304"/>
  <c r="M274"/>
  <c r="K146"/>
  <c r="M275"/>
</calcChain>
</file>

<file path=xl/sharedStrings.xml><?xml version="1.0" encoding="utf-8"?>
<sst xmlns="http://schemas.openxmlformats.org/spreadsheetml/2006/main" count="1313" uniqueCount="272">
  <si>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</si>
  <si>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</si>
  <si>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</si>
  <si>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</si>
  <si>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</si>
  <si>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</si>
  <si>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</si>
  <si>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</si>
  <si>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</si>
  <si>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</si>
  <si>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</si>
  <si>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</si>
  <si>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</si>
  <si>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</si>
  <si>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</si>
  <si>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</si>
  <si>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</si>
  <si>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</si>
  <si>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</si>
  <si>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</si>
  <si>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</si>
  <si>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</si>
  <si>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</si>
  <si>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</si>
  <si>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</si>
  <si>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</si>
  <si>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</si>
  <si>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</si>
  <si>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</si>
  <si>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</si>
  <si>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</si>
  <si>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</si>
  <si>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</si>
  <si>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</si>
  <si>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</si>
  <si>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</si>
  <si>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</si>
  <si>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</si>
  <si>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</si>
  <si>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</si>
  <si>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</si>
  <si>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</si>
  <si>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</si>
  <si>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</si>
  <si>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</si>
  <si>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</si>
  <si>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</si>
  <si>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</si>
  <si>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</si>
  <si>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</si>
  <si>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</si>
  <si>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</si>
  <si>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</si>
  <si>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</si>
  <si>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</si>
  <si>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</si>
  <si>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</si>
  <si>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</si>
  <si>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</si>
  <si>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</si>
  <si>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</si>
  <si>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</si>
  <si>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</si>
  <si>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</si>
  <si>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</si>
  <si>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</si>
  <si>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</si>
  <si>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</si>
  <si>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</si>
  <si>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</si>
  <si>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</si>
  <si>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</si>
  <si>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</si>
  <si>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</si>
  <si>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</si>
  <si>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</si>
  <si>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</si>
  <si>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</si>
  <si>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</si>
  <si>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</si>
  <si>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</si>
  <si>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</si>
  <si>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</si>
  <si>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</si>
  <si>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</si>
  <si>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</si>
  <si>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</si>
  <si>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</si>
  <si>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</si>
  <si>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</si>
  <si>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</si>
  <si>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</si>
  <si>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</si>
  <si>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</si>
  <si>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</si>
  <si>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</si>
  <si>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</si>
  <si>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</si>
  <si>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</si>
  <si>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</si>
  <si>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</si>
  <si>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</si>
  <si>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</si>
  <si>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</si>
  <si>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</si>
  <si>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</si>
  <si>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</si>
  <si>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</si>
  <si>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</si>
  <si>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</si>
  <si>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</si>
  <si>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</si>
  <si>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</si>
  <si>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</si>
  <si>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</si>
  <si>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</si>
  <si>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</si>
  <si>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</si>
  <si>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</si>
  <si>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</si>
  <si>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</si>
  <si>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</si>
  <si>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</si>
  <si>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</si>
  <si>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</si>
  <si>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</si>
  <si>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</si>
  <si>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</si>
  <si>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</si>
  <si>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</si>
  <si>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</si>
  <si>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</si>
  <si>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</si>
  <si>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</si>
  <si>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</si>
  <si>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</si>
  <si>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</si>
  <si>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</si>
  <si>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</si>
  <si>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</si>
  <si>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</si>
  <si>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</si>
  <si>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</si>
  <si>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</si>
  <si>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</si>
  <si>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</si>
  <si>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</si>
  <si>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</si>
  <si>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</si>
  <si>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</si>
  <si>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</si>
  <si>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</si>
  <si>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</si>
  <si>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</si>
  <si>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</si>
  <si>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</si>
  <si>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</si>
  <si>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</si>
  <si>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</si>
  <si>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</si>
  <si>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</si>
  <si>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</si>
  <si>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</si>
  <si>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</si>
  <si>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</si>
  <si>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</si>
  <si>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</si>
  <si>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</si>
  <si>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</si>
  <si>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</si>
  <si>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</si>
  <si>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</si>
  <si>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</si>
  <si>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</si>
  <si>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</si>
  <si>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</si>
  <si>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</si>
  <si>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</si>
  <si>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</si>
  <si>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</si>
  <si>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</si>
  <si>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</si>
  <si>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</si>
  <si>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</si>
  <si>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</si>
  <si>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</si>
  <si>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</si>
  <si>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</si>
  <si>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</si>
  <si>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</si>
  <si>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</si>
  <si>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</si>
  <si>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</si>
  <si>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</si>
  <si>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</si>
  <si>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</si>
  <si>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</si>
  <si>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</si>
  <si>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</si>
  <si>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</si>
  <si>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</si>
  <si>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</si>
  <si>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</si>
  <si>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</si>
  <si>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</si>
  <si>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</si>
  <si>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</si>
  <si>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231P254610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</si>
  <si>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</si>
  <si>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</si>
  <si>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</si>
  <si>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</si>
  <si>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</si>
  <si>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</si>
  <si>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</si>
  <si>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</si>
  <si>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</si>
  <si>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</si>
  <si>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</si>
  <si>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</si>
  <si>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</si>
  <si>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</si>
  <si>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</si>
  <si>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</si>
  <si>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</si>
  <si>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</si>
  <si>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</si>
  <si>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</si>
  <si>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</si>
  <si>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</si>
  <si>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</si>
  <si>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</si>
  <si>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</si>
  <si>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</si>
  <si>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</si>
  <si>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</si>
  <si>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</si>
  <si>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</si>
  <si>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</si>
  <si>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</si>
  <si>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</si>
  <si>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</si>
  <si>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</si>
  <si>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</si>
  <si>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</si>
  <si>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</si>
  <si>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</si>
  <si>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</si>
  <si>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</si>
  <si>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</si>
  <si>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</si>
  <si>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</si>
  <si>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</si>
  <si>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</si>
  <si>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</si>
  <si>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</si>
  <si>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</si>
  <si>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</si>
  <si>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</si>
  <si>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</si>
  <si>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</si>
  <si>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</si>
  <si>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</si>
  <si>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20-52900-00000-00000</t>
  </si>
  <si>
    <t>2330281320</t>
  </si>
  <si>
    <t xml:space="preserve"> на 1 июня 2022 года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</si>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</sst>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39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i/>
      <u/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u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5" fillId="0" borderId="0"/>
    <xf numFmtId="0" fontId="3" fillId="0" borderId="0"/>
    <xf numFmtId="0" fontId="25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36" fillId="0" borderId="0"/>
    <xf numFmtId="0" fontId="5" fillId="0" borderId="0"/>
    <xf numFmtId="0" fontId="36" fillId="0" borderId="0"/>
    <xf numFmtId="0" fontId="3" fillId="0" borderId="0"/>
    <xf numFmtId="0" fontId="25" fillId="0" borderId="0"/>
    <xf numFmtId="0" fontId="5" fillId="10" borderId="0"/>
    <xf numFmtId="0" fontId="36" fillId="24" borderId="0"/>
    <xf numFmtId="0" fontId="5" fillId="0" borderId="2">
      <alignment horizontal="center" vertical="center" wrapText="1"/>
    </xf>
    <xf numFmtId="0" fontId="36" fillId="0" borderId="58">
      <alignment horizontal="center" vertical="center" wrapText="1"/>
    </xf>
    <xf numFmtId="0" fontId="5" fillId="0" borderId="1">
      <alignment horizontal="center" vertical="center" shrinkToFit="1"/>
    </xf>
    <xf numFmtId="0" fontId="36" fillId="0" borderId="59">
      <alignment horizontal="center" vertical="center" shrinkToFit="1"/>
    </xf>
    <xf numFmtId="0" fontId="4" fillId="0" borderId="3">
      <alignment horizontal="left"/>
    </xf>
    <xf numFmtId="0" fontId="37" fillId="0" borderId="60">
      <alignment horizontal="left"/>
    </xf>
    <xf numFmtId="0" fontId="5" fillId="0" borderId="4"/>
    <xf numFmtId="0" fontId="36" fillId="0" borderId="61"/>
    <xf numFmtId="0" fontId="5" fillId="0" borderId="4"/>
    <xf numFmtId="0" fontId="5" fillId="0" borderId="0">
      <alignment horizontal="left" vertical="top" wrapText="1"/>
    </xf>
    <xf numFmtId="0" fontId="36" fillId="0" borderId="0">
      <alignment horizontal="left" vertical="top" wrapText="1"/>
    </xf>
    <xf numFmtId="0" fontId="6" fillId="0" borderId="0">
      <alignment horizontal="center" wrapText="1"/>
    </xf>
    <xf numFmtId="0" fontId="38" fillId="0" borderId="0">
      <alignment horizontal="center" wrapText="1"/>
    </xf>
    <xf numFmtId="0" fontId="6" fillId="0" borderId="0">
      <alignment horizontal="center"/>
    </xf>
    <xf numFmtId="0" fontId="38" fillId="0" borderId="0">
      <alignment horizontal="center"/>
    </xf>
    <xf numFmtId="0" fontId="5" fillId="0" borderId="0">
      <alignment wrapText="1"/>
    </xf>
    <xf numFmtId="0" fontId="36" fillId="0" borderId="0">
      <alignment wrapText="1"/>
    </xf>
    <xf numFmtId="0" fontId="5" fillId="0" borderId="0">
      <alignment horizontal="right"/>
    </xf>
    <xf numFmtId="0" fontId="36" fillId="0" borderId="0">
      <alignment horizontal="right"/>
    </xf>
    <xf numFmtId="4" fontId="4" fillId="11" borderId="1">
      <alignment horizontal="right" vertical="top" shrinkToFit="1"/>
    </xf>
    <xf numFmtId="4" fontId="37" fillId="25" borderId="59">
      <alignment horizontal="right" vertical="top" shrinkToFit="1"/>
    </xf>
    <xf numFmtId="0" fontId="5" fillId="0" borderId="0"/>
    <xf numFmtId="0" fontId="36" fillId="0" borderId="0"/>
    <xf numFmtId="0" fontId="5" fillId="0" borderId="0">
      <alignment horizontal="left" wrapText="1"/>
    </xf>
    <xf numFmtId="0" fontId="36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36" fillId="0" borderId="59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37" fillId="0" borderId="59">
      <alignment horizontal="left" vertical="top" wrapText="1"/>
    </xf>
    <xf numFmtId="4" fontId="5" fillId="7" borderId="1">
      <alignment horizontal="right" vertical="top" shrinkToFit="1"/>
    </xf>
    <xf numFmtId="4" fontId="36" fillId="26" borderId="59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36" fillId="24" borderId="0">
      <alignment horizontal="center"/>
    </xf>
    <xf numFmtId="4" fontId="5" fillId="0" borderId="1">
      <alignment horizontal="right" vertical="top" shrinkToFit="1"/>
    </xf>
    <xf numFmtId="4" fontId="36" fillId="0" borderId="59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36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5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48">
    <xf numFmtId="0" fontId="0" fillId="0" borderId="0" xfId="0"/>
    <xf numFmtId="0" fontId="26" fillId="0" borderId="14" xfId="0" applyFont="1" applyFill="1" applyBorder="1" applyAlignment="1">
      <alignment horizontal="center"/>
    </xf>
    <xf numFmtId="0" fontId="26" fillId="0" borderId="15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49" fontId="26" fillId="0" borderId="14" xfId="0" applyNumberFormat="1" applyFont="1" applyFill="1" applyBorder="1" applyAlignment="1">
      <alignment horizontal="center"/>
    </xf>
    <xf numFmtId="49" fontId="26" fillId="0" borderId="14" xfId="0" applyNumberFormat="1" applyFont="1" applyFill="1" applyBorder="1" applyAlignment="1">
      <alignment horizontal="left"/>
    </xf>
    <xf numFmtId="0" fontId="26" fillId="0" borderId="15" xfId="0" applyFont="1" applyFill="1" applyBorder="1"/>
    <xf numFmtId="0" fontId="24" fillId="17" borderId="16" xfId="0" applyFont="1" applyFill="1" applyBorder="1" applyAlignment="1">
      <alignment horizontal="center" vertical="center" wrapText="1"/>
    </xf>
    <xf numFmtId="4" fontId="24" fillId="17" borderId="17" xfId="0" applyNumberFormat="1" applyFont="1" applyFill="1" applyBorder="1" applyAlignment="1">
      <alignment horizontal="center" vertical="center" wrapText="1"/>
    </xf>
    <xf numFmtId="0" fontId="24" fillId="17" borderId="18" xfId="0" applyFont="1" applyFill="1" applyBorder="1" applyAlignment="1">
      <alignment horizontal="center" vertical="justify" wrapText="1"/>
    </xf>
    <xf numFmtId="0" fontId="24" fillId="17" borderId="19" xfId="0" applyFont="1" applyFill="1" applyBorder="1" applyAlignment="1">
      <alignment horizontal="center" vertical="top" wrapText="1"/>
    </xf>
    <xf numFmtId="0" fontId="24" fillId="17" borderId="14" xfId="0" applyFont="1" applyFill="1" applyBorder="1" applyAlignment="1">
      <alignment horizontal="center" vertical="top" wrapText="1"/>
    </xf>
    <xf numFmtId="0" fontId="24" fillId="17" borderId="20" xfId="0" applyFont="1" applyFill="1" applyBorder="1" applyAlignment="1">
      <alignment horizontal="center" vertical="top" wrapText="1"/>
    </xf>
    <xf numFmtId="4" fontId="26" fillId="0" borderId="21" xfId="0" applyNumberFormat="1" applyFont="1" applyBorder="1" applyAlignment="1">
      <alignment horizontal="right" vertical="top"/>
    </xf>
    <xf numFmtId="4" fontId="26" fillId="18" borderId="21" xfId="0" applyNumberFormat="1" applyFont="1" applyFill="1" applyBorder="1" applyAlignment="1">
      <alignment horizontal="right" vertical="top"/>
    </xf>
    <xf numFmtId="4" fontId="26" fillId="0" borderId="0" xfId="0" applyNumberFormat="1" applyFont="1" applyFill="1" applyBorder="1" applyAlignment="1">
      <alignment horizontal="right" vertical="top"/>
    </xf>
    <xf numFmtId="4" fontId="26" fillId="0" borderId="15" xfId="0" applyNumberFormat="1" applyFont="1" applyFill="1" applyBorder="1" applyAlignment="1">
      <alignment horizontal="right" vertical="top"/>
    </xf>
    <xf numFmtId="4" fontId="26" fillId="0" borderId="22" xfId="0" applyNumberFormat="1" applyFont="1" applyFill="1" applyBorder="1" applyAlignment="1">
      <alignment horizontal="right" vertical="top"/>
    </xf>
    <xf numFmtId="4" fontId="27" fillId="0" borderId="23" xfId="118" applyNumberFormat="1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wrapText="1"/>
    </xf>
    <xf numFmtId="49" fontId="26" fillId="0" borderId="14" xfId="0" applyNumberFormat="1" applyFont="1" applyFill="1" applyBorder="1" applyAlignment="1">
      <alignment horizontal="center" vertical="center"/>
    </xf>
    <xf numFmtId="49" fontId="26" fillId="0" borderId="24" xfId="0" applyNumberFormat="1" applyFont="1" applyFill="1" applyBorder="1" applyAlignment="1">
      <alignment horizontal="center" vertical="center"/>
    </xf>
    <xf numFmtId="4" fontId="24" fillId="0" borderId="14" xfId="0" applyNumberFormat="1" applyFont="1" applyFill="1" applyBorder="1" applyAlignment="1">
      <alignment horizontal="center" vertical="center"/>
    </xf>
    <xf numFmtId="4" fontId="26" fillId="0" borderId="14" xfId="0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right" vertical="top" wrapText="1"/>
    </xf>
    <xf numFmtId="0" fontId="24" fillId="0" borderId="15" xfId="0" applyFont="1" applyFill="1" applyBorder="1"/>
    <xf numFmtId="0" fontId="24" fillId="0" borderId="0" xfId="0" applyFont="1" applyFill="1" applyBorder="1"/>
    <xf numFmtId="49" fontId="24" fillId="0" borderId="0" xfId="0" applyNumberFormat="1" applyFont="1" applyFill="1" applyBorder="1"/>
    <xf numFmtId="0" fontId="24" fillId="17" borderId="25" xfId="0" applyFont="1" applyFill="1" applyBorder="1" applyAlignment="1">
      <alignment horizontal="center" vertical="center" wrapText="1"/>
    </xf>
    <xf numFmtId="49" fontId="24" fillId="17" borderId="16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26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7" xfId="0" applyFont="1" applyFill="1" applyBorder="1" applyProtection="1">
      <protection locked="0"/>
    </xf>
    <xf numFmtId="0" fontId="26" fillId="0" borderId="28" xfId="0" applyFont="1" applyBorder="1" applyProtection="1">
      <protection locked="0"/>
    </xf>
    <xf numFmtId="0" fontId="26" fillId="0" borderId="28" xfId="0" applyFont="1" applyBorder="1" applyAlignment="1" applyProtection="1">
      <alignment vertical="justify"/>
      <protection locked="0"/>
    </xf>
    <xf numFmtId="0" fontId="26" fillId="0" borderId="0" xfId="0" applyFont="1" applyProtection="1">
      <protection locked="0"/>
    </xf>
    <xf numFmtId="0" fontId="26" fillId="0" borderId="29" xfId="0" applyFont="1" applyBorder="1" applyAlignment="1" applyProtection="1">
      <alignment vertical="justify"/>
      <protection locked="0"/>
    </xf>
    <xf numFmtId="0" fontId="26" fillId="0" borderId="15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26" fillId="0" borderId="29" xfId="0" applyFont="1" applyBorder="1" applyProtection="1">
      <protection locked="0"/>
    </xf>
    <xf numFmtId="0" fontId="26" fillId="0" borderId="30" xfId="0" applyFont="1" applyFill="1" applyBorder="1" applyProtection="1">
      <protection locked="0"/>
    </xf>
    <xf numFmtId="0" fontId="24" fillId="0" borderId="0" xfId="0" applyFont="1" applyFill="1" applyBorder="1" applyProtection="1">
      <protection locked="0"/>
    </xf>
    <xf numFmtId="0" fontId="24" fillId="0" borderId="0" xfId="0" applyFont="1" applyBorder="1" applyProtection="1">
      <protection locked="0"/>
    </xf>
    <xf numFmtId="0" fontId="26" fillId="0" borderId="31" xfId="0" applyFont="1" applyBorder="1" applyAlignment="1" applyProtection="1">
      <alignment vertical="justify"/>
      <protection locked="0"/>
    </xf>
    <xf numFmtId="0" fontId="24" fillId="19" borderId="32" xfId="85" applyNumberFormat="1" applyFont="1" applyFill="1" applyBorder="1" applyProtection="1">
      <alignment horizontal="left" vertical="top" wrapText="1"/>
    </xf>
    <xf numFmtId="0" fontId="24" fillId="19" borderId="33" xfId="85" quotePrefix="1" applyNumberFormat="1" applyFont="1" applyFill="1" applyBorder="1" applyProtection="1">
      <alignment horizontal="left" vertical="top" wrapText="1"/>
    </xf>
    <xf numFmtId="0" fontId="24" fillId="19" borderId="33" xfId="85" applyNumberFormat="1" applyFont="1" applyFill="1" applyBorder="1" applyProtection="1">
      <alignment horizontal="left" vertical="top" wrapText="1"/>
    </xf>
    <xf numFmtId="4" fontId="24" fillId="19" borderId="34" xfId="43" applyNumberFormat="1" applyFont="1" applyFill="1" applyBorder="1" applyProtection="1">
      <alignment horizontal="right" vertical="top" shrinkToFit="1"/>
    </xf>
    <xf numFmtId="4" fontId="24" fillId="19" borderId="14" xfId="43" applyNumberFormat="1" applyFont="1" applyFill="1" applyBorder="1" applyProtection="1">
      <alignment horizontal="right" vertical="top" shrinkToFit="1"/>
    </xf>
    <xf numFmtId="4" fontId="24" fillId="19" borderId="35" xfId="43" applyNumberFormat="1" applyFont="1" applyFill="1" applyBorder="1" applyProtection="1">
      <alignment horizontal="right" vertical="top" shrinkToFit="1"/>
    </xf>
    <xf numFmtId="4" fontId="24" fillId="19" borderId="36" xfId="43" applyNumberFormat="1" applyFont="1" applyFill="1" applyBorder="1" applyProtection="1">
      <alignment horizontal="right" vertical="top" shrinkToFit="1"/>
    </xf>
    <xf numFmtId="0" fontId="26" fillId="0" borderId="37" xfId="85" quotePrefix="1" applyNumberFormat="1" applyFont="1" applyFill="1" applyBorder="1" applyProtection="1">
      <alignment horizontal="left" vertical="top" wrapText="1"/>
    </xf>
    <xf numFmtId="0" fontId="26" fillId="0" borderId="1" xfId="85" quotePrefix="1" applyNumberFormat="1" applyFont="1" applyFill="1" applyBorder="1" applyProtection="1">
      <alignment horizontal="left" vertical="top" wrapText="1"/>
    </xf>
    <xf numFmtId="0" fontId="26" fillId="0" borderId="1" xfId="85" applyNumberFormat="1" applyFont="1" applyFill="1" applyBorder="1" applyProtection="1">
      <alignment horizontal="left" vertical="top" wrapText="1"/>
    </xf>
    <xf numFmtId="4" fontId="26" fillId="0" borderId="3" xfId="45" applyNumberFormat="1" applyFont="1" applyFill="1" applyBorder="1" applyProtection="1">
      <alignment horizontal="right" vertical="top" shrinkToFit="1"/>
    </xf>
    <xf numFmtId="4" fontId="26" fillId="18" borderId="14" xfId="45" applyNumberFormat="1" applyFont="1" applyFill="1" applyBorder="1" applyProtection="1">
      <alignment horizontal="right" vertical="top" shrinkToFit="1"/>
    </xf>
    <xf numFmtId="4" fontId="26" fillId="0" borderId="38" xfId="45" applyNumberFormat="1" applyFont="1" applyFill="1" applyBorder="1" applyProtection="1">
      <alignment horizontal="right" vertical="top" shrinkToFit="1"/>
    </xf>
    <xf numFmtId="4" fontId="24" fillId="0" borderId="35" xfId="43" applyNumberFormat="1" applyFont="1" applyFill="1" applyBorder="1" applyProtection="1">
      <alignment horizontal="right" vertical="top" shrinkToFit="1"/>
    </xf>
    <xf numFmtId="0" fontId="24" fillId="19" borderId="1" xfId="85" applyNumberFormat="1" applyFont="1" applyFill="1" applyBorder="1" applyProtection="1">
      <alignment horizontal="left" vertical="top" wrapText="1"/>
    </xf>
    <xf numFmtId="4" fontId="24" fillId="19" borderId="1" xfId="85" applyNumberFormat="1" applyFont="1" applyFill="1" applyBorder="1" applyAlignment="1" applyProtection="1">
      <alignment vertical="top" wrapText="1"/>
    </xf>
    <xf numFmtId="4" fontId="24" fillId="19" borderId="1" xfId="85" applyNumberFormat="1" applyFont="1" applyFill="1" applyBorder="1" applyAlignment="1" applyProtection="1">
      <alignment horizontal="right" vertical="top" wrapText="1"/>
    </xf>
    <xf numFmtId="0" fontId="24" fillId="19" borderId="1" xfId="85" applyNumberFormat="1" applyFont="1" applyFill="1" applyBorder="1" applyAlignment="1" applyProtection="1">
      <alignment horizontal="right" vertical="top" wrapText="1"/>
    </xf>
    <xf numFmtId="0" fontId="24" fillId="19" borderId="37" xfId="85" applyNumberFormat="1" applyFont="1" applyFill="1" applyBorder="1" applyProtection="1">
      <alignment horizontal="left" vertical="top" wrapText="1"/>
    </xf>
    <xf numFmtId="0" fontId="24" fillId="19" borderId="1" xfId="85" quotePrefix="1" applyNumberFormat="1" applyFont="1" applyFill="1" applyBorder="1" applyProtection="1">
      <alignment horizontal="left" vertical="top" wrapText="1"/>
    </xf>
    <xf numFmtId="4" fontId="24" fillId="19" borderId="3" xfId="43" applyNumberFormat="1" applyFont="1" applyFill="1" applyBorder="1" applyProtection="1">
      <alignment horizontal="right" vertical="top" shrinkToFit="1"/>
    </xf>
    <xf numFmtId="4" fontId="24" fillId="19" borderId="38" xfId="43" applyNumberFormat="1" applyFont="1" applyFill="1" applyBorder="1" applyProtection="1">
      <alignment horizontal="right" vertical="top" shrinkToFit="1"/>
    </xf>
    <xf numFmtId="4" fontId="24" fillId="19" borderId="39" xfId="43" applyNumberFormat="1" applyFont="1" applyFill="1" applyBorder="1" applyProtection="1">
      <alignment horizontal="right" vertical="top" shrinkToFit="1"/>
    </xf>
    <xf numFmtId="0" fontId="24" fillId="19" borderId="0" xfId="0" applyFont="1" applyFill="1" applyProtection="1">
      <protection locked="0"/>
    </xf>
    <xf numFmtId="0" fontId="26" fillId="0" borderId="37" xfId="85" applyNumberFormat="1" applyFont="1" applyFill="1" applyBorder="1" applyProtection="1">
      <alignment horizontal="left" vertical="top" wrapText="1"/>
    </xf>
    <xf numFmtId="4" fontId="26" fillId="0" borderId="14" xfId="45" applyNumberFormat="1" applyFont="1" applyFill="1" applyBorder="1" applyProtection="1">
      <alignment horizontal="right" vertical="top" shrinkToFit="1"/>
    </xf>
    <xf numFmtId="0" fontId="26" fillId="0" borderId="0" xfId="0" applyFont="1" applyFill="1" applyProtection="1">
      <protection locked="0"/>
    </xf>
    <xf numFmtId="0" fontId="26" fillId="0" borderId="37" xfId="96" applyNumberFormat="1" applyFont="1" applyFill="1" applyBorder="1" applyAlignment="1" applyProtection="1">
      <alignment vertical="top" wrapText="1"/>
    </xf>
    <xf numFmtId="4" fontId="26" fillId="18" borderId="38" xfId="45" applyNumberFormat="1" applyFont="1" applyFill="1" applyBorder="1" applyProtection="1">
      <alignment horizontal="right" vertical="top" shrinkToFit="1"/>
    </xf>
    <xf numFmtId="0" fontId="24" fillId="19" borderId="37" xfId="85" applyNumberFormat="1" applyFont="1" applyFill="1" applyBorder="1" applyAlignment="1" applyProtection="1">
      <alignment horizontal="left" vertical="top" wrapText="1"/>
    </xf>
    <xf numFmtId="4" fontId="24" fillId="0" borderId="29" xfId="43" applyNumberFormat="1" applyFont="1" applyFill="1" applyBorder="1" applyProtection="1">
      <alignment horizontal="right" vertical="top" shrinkToFit="1"/>
    </xf>
    <xf numFmtId="4" fontId="26" fillId="20" borderId="40" xfId="45" applyNumberFormat="1" applyFont="1" applyFill="1" applyBorder="1" applyProtection="1">
      <alignment horizontal="right" vertical="top" shrinkToFit="1"/>
    </xf>
    <xf numFmtId="0" fontId="26" fillId="18" borderId="37" xfId="85" applyNumberFormat="1" applyFont="1" applyFill="1" applyBorder="1" applyProtection="1">
      <alignment horizontal="left" vertical="top" wrapText="1"/>
    </xf>
    <xf numFmtId="0" fontId="26" fillId="18" borderId="1" xfId="85" quotePrefix="1" applyNumberFormat="1" applyFont="1" applyFill="1" applyBorder="1" applyProtection="1">
      <alignment horizontal="left" vertical="top" wrapText="1"/>
    </xf>
    <xf numFmtId="0" fontId="26" fillId="18" borderId="1" xfId="85" applyNumberFormat="1" applyFont="1" applyFill="1" applyBorder="1" applyProtection="1">
      <alignment horizontal="left" vertical="top" wrapText="1"/>
    </xf>
    <xf numFmtId="4" fontId="28" fillId="18" borderId="59" xfId="89" applyNumberFormat="1" applyFont="1" applyFill="1" applyProtection="1">
      <alignment horizontal="right" vertical="top" shrinkToFit="1"/>
    </xf>
    <xf numFmtId="4" fontId="26" fillId="20" borderId="35" xfId="45" applyNumberFormat="1" applyFont="1" applyFill="1" applyBorder="1" applyProtection="1">
      <alignment horizontal="right" vertical="top" shrinkToFit="1"/>
    </xf>
    <xf numFmtId="0" fontId="26" fillId="20" borderId="0" xfId="0" applyFont="1" applyFill="1" applyProtection="1">
      <protection locked="0"/>
    </xf>
    <xf numFmtId="4" fontId="29" fillId="18" borderId="1" xfId="88" applyNumberFormat="1" applyFont="1" applyFill="1" applyProtection="1">
      <alignment horizontal="right" vertical="top" shrinkToFit="1"/>
    </xf>
    <xf numFmtId="0" fontId="26" fillId="19" borderId="0" xfId="0" applyFont="1" applyFill="1" applyProtection="1">
      <protection locked="0"/>
    </xf>
    <xf numFmtId="0" fontId="24" fillId="18" borderId="1" xfId="85" applyNumberFormat="1" applyFont="1" applyFill="1" applyBorder="1" applyProtection="1">
      <alignment horizontal="left" vertical="top" wrapText="1"/>
    </xf>
    <xf numFmtId="4" fontId="26" fillId="18" borderId="3" xfId="43" applyNumberFormat="1" applyFont="1" applyFill="1" applyBorder="1" applyProtection="1">
      <alignment horizontal="right" vertical="top" shrinkToFit="1"/>
    </xf>
    <xf numFmtId="4" fontId="26" fillId="18" borderId="14" xfId="43" applyNumberFormat="1" applyFont="1" applyFill="1" applyBorder="1" applyProtection="1">
      <alignment horizontal="right" vertical="top" shrinkToFit="1"/>
    </xf>
    <xf numFmtId="4" fontId="26" fillId="18" borderId="38" xfId="43" applyNumberFormat="1" applyFont="1" applyFill="1" applyBorder="1" applyProtection="1">
      <alignment horizontal="right" vertical="top" shrinkToFit="1"/>
    </xf>
    <xf numFmtId="4" fontId="24" fillId="18" borderId="35" xfId="43" applyNumberFormat="1" applyFont="1" applyFill="1" applyBorder="1" applyProtection="1">
      <alignment horizontal="right" vertical="top" shrinkToFit="1"/>
    </xf>
    <xf numFmtId="4" fontId="24" fillId="20" borderId="35" xfId="43" applyNumberFormat="1" applyFont="1" applyFill="1" applyBorder="1" applyProtection="1">
      <alignment horizontal="right" vertical="top" shrinkToFit="1"/>
    </xf>
    <xf numFmtId="0" fontId="26" fillId="18" borderId="0" xfId="0" applyFont="1" applyFill="1" applyProtection="1">
      <protection locked="0"/>
    </xf>
    <xf numFmtId="4" fontId="26" fillId="18" borderId="3" xfId="45" applyNumberFormat="1" applyFont="1" applyFill="1" applyBorder="1" applyProtection="1">
      <alignment horizontal="right" vertical="top" shrinkToFit="1"/>
    </xf>
    <xf numFmtId="4" fontId="24" fillId="19" borderId="41" xfId="43" applyNumberFormat="1" applyFont="1" applyFill="1" applyBorder="1" applyProtection="1">
      <alignment horizontal="right" vertical="top" shrinkToFit="1"/>
    </xf>
    <xf numFmtId="4" fontId="24" fillId="19" borderId="1" xfId="43" applyNumberFormat="1" applyFont="1" applyFill="1" applyBorder="1" applyProtection="1">
      <alignment horizontal="right" vertical="top" shrinkToFit="1"/>
    </xf>
    <xf numFmtId="4" fontId="24" fillId="0" borderId="42" xfId="43" applyNumberFormat="1" applyFont="1" applyFill="1" applyBorder="1" applyProtection="1">
      <alignment horizontal="right" vertical="top" shrinkToFit="1"/>
    </xf>
    <xf numFmtId="4" fontId="26" fillId="0" borderId="0" xfId="0" applyNumberFormat="1" applyFont="1" applyFill="1" applyBorder="1" applyAlignment="1">
      <alignment horizontal="right" shrinkToFit="1"/>
    </xf>
    <xf numFmtId="0" fontId="26" fillId="19" borderId="1" xfId="85" applyNumberFormat="1" applyFont="1" applyFill="1" applyBorder="1" applyProtection="1">
      <alignment horizontal="left" vertical="top" wrapText="1"/>
    </xf>
    <xf numFmtId="4" fontId="24" fillId="19" borderId="3" xfId="45" applyNumberFormat="1" applyFont="1" applyFill="1" applyBorder="1" applyProtection="1">
      <alignment horizontal="right" vertical="top" shrinkToFit="1"/>
    </xf>
    <xf numFmtId="4" fontId="24" fillId="19" borderId="14" xfId="45" applyNumberFormat="1" applyFont="1" applyFill="1" applyBorder="1" applyProtection="1">
      <alignment horizontal="right" vertical="top" shrinkToFit="1"/>
    </xf>
    <xf numFmtId="4" fontId="24" fillId="19" borderId="38" xfId="45" applyNumberFormat="1" applyFont="1" applyFill="1" applyBorder="1" applyProtection="1">
      <alignment horizontal="right" vertical="top" shrinkToFit="1"/>
    </xf>
    <xf numFmtId="4" fontId="24" fillId="19" borderId="39" xfId="45" applyNumberFormat="1" applyFont="1" applyFill="1" applyBorder="1" applyProtection="1">
      <alignment horizontal="right" vertical="top" shrinkToFit="1"/>
    </xf>
    <xf numFmtId="0" fontId="24" fillId="0" borderId="0" xfId="0" applyFont="1" applyFill="1" applyProtection="1">
      <protection locked="0"/>
    </xf>
    <xf numFmtId="0" fontId="24" fillId="19" borderId="37" xfId="94" applyNumberFormat="1" applyFont="1" applyFill="1" applyBorder="1" applyAlignment="1" applyProtection="1">
      <alignment vertical="top" wrapText="1"/>
    </xf>
    <xf numFmtId="49" fontId="24" fillId="19" borderId="1" xfId="85" applyNumberFormat="1" applyFont="1" applyFill="1" applyBorder="1" applyProtection="1">
      <alignment horizontal="left" vertical="top" wrapText="1"/>
    </xf>
    <xf numFmtId="4" fontId="24" fillId="19" borderId="41" xfId="45" applyNumberFormat="1" applyFont="1" applyFill="1" applyBorder="1" applyProtection="1">
      <alignment horizontal="right" vertical="top" shrinkToFit="1"/>
    </xf>
    <xf numFmtId="4" fontId="24" fillId="19" borderId="1" xfId="45" applyNumberFormat="1" applyFont="1" applyFill="1" applyBorder="1" applyProtection="1">
      <alignment horizontal="right" vertical="top" shrinkToFit="1"/>
    </xf>
    <xf numFmtId="0" fontId="26" fillId="0" borderId="37" xfId="85" quotePrefix="1" applyNumberFormat="1" applyFont="1" applyFill="1" applyBorder="1" applyAlignment="1" applyProtection="1">
      <alignment horizontal="left" vertical="top" wrapText="1"/>
    </xf>
    <xf numFmtId="49" fontId="26" fillId="0" borderId="1" xfId="85" applyNumberFormat="1" applyFont="1" applyFill="1" applyBorder="1" applyProtection="1">
      <alignment horizontal="left" vertical="top" wrapText="1"/>
    </xf>
    <xf numFmtId="0" fontId="29" fillId="0" borderId="1" xfId="84" applyNumberFormat="1" applyFont="1" applyProtection="1">
      <alignment horizontal="left" vertical="top" wrapText="1"/>
    </xf>
    <xf numFmtId="4" fontId="24" fillId="19" borderId="1" xfId="85" applyNumberFormat="1" applyFont="1" applyFill="1" applyBorder="1" applyAlignment="1" applyProtection="1">
      <alignment horizontal="center" vertical="top" wrapText="1"/>
    </xf>
    <xf numFmtId="0" fontId="24" fillId="19" borderId="1" xfId="85" applyNumberFormat="1" applyFont="1" applyFill="1" applyBorder="1" applyAlignment="1" applyProtection="1">
      <alignment vertical="top" wrapText="1"/>
    </xf>
    <xf numFmtId="4" fontId="26" fillId="0" borderId="43" xfId="45" applyNumberFormat="1" applyFont="1" applyFill="1" applyBorder="1" applyAlignment="1" applyProtection="1">
      <alignment vertical="top" shrinkToFit="1"/>
    </xf>
    <xf numFmtId="0" fontId="27" fillId="0" borderId="37" xfId="85" applyNumberFormat="1" applyFont="1" applyFill="1" applyBorder="1" applyProtection="1">
      <alignment horizontal="left" vertical="top" wrapText="1"/>
    </xf>
    <xf numFmtId="0" fontId="27" fillId="0" borderId="1" xfId="85" quotePrefix="1" applyNumberFormat="1" applyFont="1" applyFill="1" applyBorder="1" applyProtection="1">
      <alignment horizontal="left" vertical="top" wrapText="1"/>
    </xf>
    <xf numFmtId="4" fontId="27" fillId="0" borderId="3" xfId="45" applyNumberFormat="1" applyFont="1" applyFill="1" applyBorder="1" applyProtection="1">
      <alignment horizontal="right" vertical="top" shrinkToFit="1"/>
    </xf>
    <xf numFmtId="4" fontId="27" fillId="0" borderId="14" xfId="45" applyNumberFormat="1" applyFont="1" applyFill="1" applyBorder="1" applyProtection="1">
      <alignment horizontal="right" vertical="top" shrinkToFit="1"/>
    </xf>
    <xf numFmtId="4" fontId="27" fillId="0" borderId="38" xfId="45" applyNumberFormat="1" applyFont="1" applyFill="1" applyBorder="1" applyProtection="1">
      <alignment horizontal="right" vertical="top" shrinkToFit="1"/>
    </xf>
    <xf numFmtId="4" fontId="30" fillId="0" borderId="35" xfId="43" applyNumberFormat="1" applyFont="1" applyFill="1" applyBorder="1" applyProtection="1">
      <alignment horizontal="right" vertical="top" shrinkToFit="1"/>
    </xf>
    <xf numFmtId="0" fontId="27" fillId="0" borderId="0" xfId="0" applyFont="1" applyFill="1" applyProtection="1">
      <protection locked="0"/>
    </xf>
    <xf numFmtId="0" fontId="27" fillId="0" borderId="37" xfId="85" quotePrefix="1" applyNumberFormat="1" applyFont="1" applyFill="1" applyBorder="1" applyAlignment="1" applyProtection="1">
      <alignment horizontal="left" vertical="top" wrapText="1"/>
    </xf>
    <xf numFmtId="0" fontId="24" fillId="19" borderId="37" xfId="85" quotePrefix="1" applyNumberFormat="1" applyFont="1" applyFill="1" applyBorder="1" applyProtection="1">
      <alignment horizontal="left" vertical="top" wrapText="1"/>
    </xf>
    <xf numFmtId="0" fontId="24" fillId="19" borderId="0" xfId="0" applyFont="1" applyFill="1" applyBorder="1" applyProtection="1">
      <protection locked="0"/>
    </xf>
    <xf numFmtId="4" fontId="26" fillId="0" borderId="0" xfId="0" applyNumberFormat="1" applyFont="1" applyFill="1" applyProtection="1">
      <protection locked="0"/>
    </xf>
    <xf numFmtId="4" fontId="24" fillId="18" borderId="3" xfId="43" applyNumberFormat="1" applyFont="1" applyFill="1" applyBorder="1" applyProtection="1">
      <alignment horizontal="right" vertical="top" shrinkToFit="1"/>
    </xf>
    <xf numFmtId="4" fontId="24" fillId="18" borderId="14" xfId="43" applyNumberFormat="1" applyFont="1" applyFill="1" applyBorder="1" applyProtection="1">
      <alignment horizontal="right" vertical="top" shrinkToFit="1"/>
    </xf>
    <xf numFmtId="0" fontId="26" fillId="18" borderId="37" xfId="96" applyNumberFormat="1" applyFont="1" applyFill="1" applyBorder="1" applyAlignment="1" applyProtection="1">
      <alignment vertical="top" wrapText="1"/>
    </xf>
    <xf numFmtId="4" fontId="24" fillId="0" borderId="44" xfId="43" applyNumberFormat="1" applyFont="1" applyFill="1" applyBorder="1" applyProtection="1">
      <alignment horizontal="right" vertical="top" shrinkToFit="1"/>
    </xf>
    <xf numFmtId="4" fontId="26" fillId="0" borderId="0" xfId="0" applyNumberFormat="1" applyFont="1" applyFill="1" applyBorder="1" applyProtection="1">
      <protection locked="0"/>
    </xf>
    <xf numFmtId="4" fontId="26" fillId="0" borderId="0" xfId="0" applyNumberFormat="1" applyFont="1" applyFill="1" applyBorder="1" applyAlignment="1">
      <alignment horizontal="right" vertical="center" shrinkToFit="1"/>
    </xf>
    <xf numFmtId="0" fontId="30" fillId="19" borderId="37" xfId="85" applyNumberFormat="1" applyFont="1" applyFill="1" applyBorder="1" applyProtection="1">
      <alignment horizontal="left" vertical="top" wrapText="1"/>
    </xf>
    <xf numFmtId="0" fontId="30" fillId="19" borderId="1" xfId="85" quotePrefix="1" applyNumberFormat="1" applyFont="1" applyFill="1" applyBorder="1" applyProtection="1">
      <alignment horizontal="left" vertical="top" wrapText="1"/>
    </xf>
    <xf numFmtId="0" fontId="30" fillId="19" borderId="1" xfId="85" applyNumberFormat="1" applyFont="1" applyFill="1" applyBorder="1" applyProtection="1">
      <alignment horizontal="left" vertical="top" wrapText="1"/>
    </xf>
    <xf numFmtId="4" fontId="30" fillId="19" borderId="3" xfId="43" applyNumberFormat="1" applyFont="1" applyFill="1" applyBorder="1" applyProtection="1">
      <alignment horizontal="right" vertical="top" shrinkToFit="1"/>
    </xf>
    <xf numFmtId="4" fontId="30" fillId="19" borderId="14" xfId="43" applyNumberFormat="1" applyFont="1" applyFill="1" applyBorder="1" applyProtection="1">
      <alignment horizontal="right" vertical="top" shrinkToFit="1"/>
    </xf>
    <xf numFmtId="4" fontId="30" fillId="19" borderId="41" xfId="43" applyNumberFormat="1" applyFont="1" applyFill="1" applyBorder="1" applyProtection="1">
      <alignment horizontal="right" vertical="top" shrinkToFit="1"/>
    </xf>
    <xf numFmtId="4" fontId="30" fillId="19" borderId="1" xfId="43" applyNumberFormat="1" applyFont="1" applyFill="1" applyBorder="1" applyProtection="1">
      <alignment horizontal="right" vertical="top" shrinkToFit="1"/>
    </xf>
    <xf numFmtId="0" fontId="30" fillId="19" borderId="0" xfId="0" applyFont="1" applyFill="1" applyProtection="1">
      <protection locked="0"/>
    </xf>
    <xf numFmtId="0" fontId="27" fillId="0" borderId="1" xfId="85" applyNumberFormat="1" applyFont="1" applyFill="1" applyBorder="1" applyProtection="1">
      <alignment horizontal="left" vertical="top" wrapText="1"/>
    </xf>
    <xf numFmtId="4" fontId="27" fillId="0" borderId="3" xfId="44" applyNumberFormat="1" applyFont="1" applyFill="1" applyBorder="1" applyProtection="1">
      <alignment horizontal="right" vertical="top" shrinkToFit="1"/>
    </xf>
    <xf numFmtId="4" fontId="27" fillId="18" borderId="41" xfId="45" applyNumberFormat="1" applyFont="1" applyFill="1" applyBorder="1" applyProtection="1">
      <alignment horizontal="right" vertical="top" shrinkToFit="1"/>
    </xf>
    <xf numFmtId="4" fontId="26" fillId="0" borderId="35" xfId="43" applyNumberFormat="1" applyFont="1" applyFill="1" applyBorder="1" applyProtection="1">
      <alignment horizontal="right" vertical="top" shrinkToFit="1"/>
    </xf>
    <xf numFmtId="0" fontId="27" fillId="0" borderId="37" xfId="96" applyNumberFormat="1" applyFont="1" applyFill="1" applyBorder="1" applyAlignment="1" applyProtection="1">
      <alignment vertical="top" wrapText="1"/>
    </xf>
    <xf numFmtId="4" fontId="27" fillId="18" borderId="43" xfId="45" applyNumberFormat="1" applyFont="1" applyFill="1" applyBorder="1" applyProtection="1">
      <alignment horizontal="right" vertical="top" shrinkToFit="1"/>
    </xf>
    <xf numFmtId="4" fontId="27" fillId="18" borderId="38" xfId="45" applyNumberFormat="1" applyFont="1" applyFill="1" applyBorder="1" applyProtection="1">
      <alignment horizontal="right" vertical="top" shrinkToFit="1"/>
    </xf>
    <xf numFmtId="0" fontId="31" fillId="19" borderId="1" xfId="85" quotePrefix="1" applyNumberFormat="1" applyFont="1" applyFill="1" applyBorder="1" applyProtection="1">
      <alignment horizontal="left" vertical="top" wrapText="1"/>
    </xf>
    <xf numFmtId="0" fontId="32" fillId="0" borderId="0" xfId="0" applyFont="1" applyFill="1" applyProtection="1">
      <protection locked="0"/>
    </xf>
    <xf numFmtId="0" fontId="31" fillId="19" borderId="0" xfId="0" applyFont="1" applyFill="1" applyProtection="1">
      <protection locked="0"/>
    </xf>
    <xf numFmtId="0" fontId="31" fillId="21" borderId="0" xfId="0" applyFont="1" applyFill="1" applyProtection="1">
      <protection locked="0"/>
    </xf>
    <xf numFmtId="4" fontId="30" fillId="19" borderId="38" xfId="43" applyNumberFormat="1" applyFont="1" applyFill="1" applyBorder="1" applyProtection="1">
      <alignment horizontal="right" vertical="top" shrinkToFit="1"/>
    </xf>
    <xf numFmtId="0" fontId="27" fillId="19" borderId="0" xfId="0" applyFont="1" applyFill="1" applyProtection="1">
      <protection locked="0"/>
    </xf>
    <xf numFmtId="4" fontId="27" fillId="0" borderId="0" xfId="0" applyNumberFormat="1" applyFont="1" applyFill="1" applyProtection="1">
      <protection locked="0"/>
    </xf>
    <xf numFmtId="4" fontId="27" fillId="22" borderId="0" xfId="0" applyNumberFormat="1" applyFont="1" applyFill="1" applyProtection="1">
      <protection locked="0"/>
    </xf>
    <xf numFmtId="0" fontId="32" fillId="19" borderId="37" xfId="96" applyNumberFormat="1" applyFont="1" applyFill="1" applyBorder="1" applyAlignment="1" applyProtection="1">
      <alignment vertical="top" wrapText="1"/>
    </xf>
    <xf numFmtId="0" fontId="32" fillId="19" borderId="1" xfId="85" quotePrefix="1" applyNumberFormat="1" applyFont="1" applyFill="1" applyBorder="1" applyProtection="1">
      <alignment horizontal="left" vertical="top" wrapText="1"/>
    </xf>
    <xf numFmtId="0" fontId="32" fillId="19" borderId="1" xfId="85" applyNumberFormat="1" applyFont="1" applyFill="1" applyBorder="1" applyProtection="1">
      <alignment horizontal="left" vertical="top" wrapText="1"/>
    </xf>
    <xf numFmtId="4" fontId="32" fillId="19" borderId="3" xfId="45" applyNumberFormat="1" applyFont="1" applyFill="1" applyBorder="1" applyProtection="1">
      <alignment horizontal="right" vertical="top" shrinkToFit="1"/>
    </xf>
    <xf numFmtId="4" fontId="32" fillId="19" borderId="14" xfId="45" applyNumberFormat="1" applyFont="1" applyFill="1" applyBorder="1" applyProtection="1">
      <alignment horizontal="right" vertical="top" shrinkToFit="1"/>
    </xf>
    <xf numFmtId="4" fontId="32" fillId="19" borderId="41" xfId="45" applyNumberFormat="1" applyFont="1" applyFill="1" applyBorder="1" applyProtection="1">
      <alignment horizontal="right" vertical="top" shrinkToFit="1"/>
    </xf>
    <xf numFmtId="0" fontId="31" fillId="0" borderId="0" xfId="0" applyFont="1" applyFill="1" applyProtection="1">
      <protection locked="0"/>
    </xf>
    <xf numFmtId="0" fontId="32" fillId="19" borderId="0" xfId="0" applyFont="1" applyFill="1" applyProtection="1">
      <protection locked="0"/>
    </xf>
    <xf numFmtId="0" fontId="31" fillId="0" borderId="37" xfId="96" applyNumberFormat="1" applyFont="1" applyFill="1" applyBorder="1" applyAlignment="1" applyProtection="1">
      <alignment vertical="top" wrapText="1"/>
    </xf>
    <xf numFmtId="0" fontId="31" fillId="0" borderId="1" xfId="85" quotePrefix="1" applyNumberFormat="1" applyFont="1" applyFill="1" applyBorder="1" applyProtection="1">
      <alignment horizontal="left" vertical="top" wrapText="1"/>
    </xf>
    <xf numFmtId="4" fontId="31" fillId="0" borderId="3" xfId="44" applyNumberFormat="1" applyFont="1" applyFill="1" applyBorder="1" applyProtection="1">
      <alignment horizontal="right" vertical="top" shrinkToFit="1"/>
    </xf>
    <xf numFmtId="4" fontId="31" fillId="0" borderId="14" xfId="45" applyNumberFormat="1" applyFont="1" applyFill="1" applyBorder="1" applyProtection="1">
      <alignment horizontal="right" vertical="top" shrinkToFit="1"/>
    </xf>
    <xf numFmtId="4" fontId="31" fillId="18" borderId="41" xfId="45" applyNumberFormat="1" applyFont="1" applyFill="1" applyBorder="1" applyProtection="1">
      <alignment horizontal="right" vertical="top" shrinkToFit="1"/>
    </xf>
    <xf numFmtId="2" fontId="31" fillId="0" borderId="0" xfId="0" applyNumberFormat="1" applyFont="1" applyFill="1" applyBorder="1" applyProtection="1">
      <protection locked="0"/>
    </xf>
    <xf numFmtId="2" fontId="32" fillId="0" borderId="0" xfId="0" applyNumberFormat="1" applyFont="1" applyFill="1" applyProtection="1">
      <protection locked="0"/>
    </xf>
    <xf numFmtId="0" fontId="24" fillId="19" borderId="37" xfId="96" applyNumberFormat="1" applyFont="1" applyFill="1" applyBorder="1" applyAlignment="1" applyProtection="1">
      <alignment vertical="top" wrapText="1"/>
    </xf>
    <xf numFmtId="4" fontId="26" fillId="0" borderId="15" xfId="0" applyNumberFormat="1" applyFont="1" applyFill="1" applyBorder="1" applyProtection="1">
      <protection locked="0"/>
    </xf>
    <xf numFmtId="4" fontId="24" fillId="19" borderId="0" xfId="0" applyNumberFormat="1" applyFont="1" applyFill="1" applyProtection="1">
      <protection locked="0"/>
    </xf>
    <xf numFmtId="4" fontId="30" fillId="0" borderId="0" xfId="0" applyNumberFormat="1" applyFont="1" applyFill="1" applyProtection="1">
      <protection locked="0"/>
    </xf>
    <xf numFmtId="0" fontId="30" fillId="0" borderId="0" xfId="0" applyFont="1" applyFill="1" applyProtection="1">
      <protection locked="0"/>
    </xf>
    <xf numFmtId="4" fontId="24" fillId="0" borderId="0" xfId="0" applyNumberFormat="1" applyFont="1" applyFill="1" applyProtection="1">
      <protection locked="0"/>
    </xf>
    <xf numFmtId="0" fontId="26" fillId="0" borderId="45" xfId="85" applyNumberFormat="1" applyFont="1" applyFill="1" applyBorder="1" applyProtection="1">
      <alignment horizontal="left" vertical="top" wrapText="1"/>
    </xf>
    <xf numFmtId="4" fontId="26" fillId="0" borderId="3" xfId="43" applyNumberFormat="1" applyFont="1" applyFill="1" applyBorder="1" applyProtection="1">
      <alignment horizontal="right" vertical="top" shrinkToFit="1"/>
    </xf>
    <xf numFmtId="4" fontId="26" fillId="0" borderId="14" xfId="43" applyNumberFormat="1" applyFont="1" applyFill="1" applyBorder="1" applyProtection="1">
      <alignment horizontal="right" vertical="top" shrinkToFit="1"/>
    </xf>
    <xf numFmtId="4" fontId="33" fillId="18" borderId="0" xfId="91" applyNumberFormat="1" applyFont="1" applyFill="1" applyBorder="1" applyProtection="1">
      <alignment horizontal="right" vertical="top" shrinkToFit="1"/>
    </xf>
    <xf numFmtId="4" fontId="29" fillId="18" borderId="0" xfId="91" applyNumberFormat="1" applyFont="1" applyFill="1" applyBorder="1" applyProtection="1">
      <alignment horizontal="right" vertical="top" shrinkToFit="1"/>
    </xf>
    <xf numFmtId="0" fontId="24" fillId="23" borderId="0" xfId="0" applyFont="1" applyFill="1" applyProtection="1">
      <protection locked="0"/>
    </xf>
    <xf numFmtId="0" fontId="24" fillId="21" borderId="0" xfId="0" applyFont="1" applyFill="1" applyProtection="1">
      <protection locked="0"/>
    </xf>
    <xf numFmtId="4" fontId="26" fillId="0" borderId="0" xfId="0" applyNumberFormat="1" applyFont="1" applyProtection="1">
      <protection locked="0"/>
    </xf>
    <xf numFmtId="4" fontId="24" fillId="0" borderId="0" xfId="0" applyNumberFormat="1" applyFont="1" applyFill="1" applyBorder="1" applyProtection="1">
      <protection locked="0"/>
    </xf>
    <xf numFmtId="0" fontId="34" fillId="0" borderId="0" xfId="0" applyFont="1" applyFill="1" applyProtection="1">
      <protection locked="0"/>
    </xf>
    <xf numFmtId="4" fontId="35" fillId="0" borderId="0" xfId="0" applyNumberFormat="1" applyFont="1" applyFill="1" applyBorder="1" applyProtection="1">
      <protection locked="0"/>
    </xf>
    <xf numFmtId="0" fontId="35" fillId="0" borderId="0" xfId="0" applyFont="1" applyFill="1" applyProtection="1">
      <protection locked="0"/>
    </xf>
    <xf numFmtId="0" fontId="24" fillId="19" borderId="46" xfId="85" applyNumberFormat="1" applyFont="1" applyFill="1" applyBorder="1" applyProtection="1">
      <alignment horizontal="left" vertical="top" wrapText="1"/>
    </xf>
    <xf numFmtId="0" fontId="24" fillId="19" borderId="47" xfId="85" quotePrefix="1" applyNumberFormat="1" applyFont="1" applyFill="1" applyBorder="1" applyProtection="1">
      <alignment horizontal="left" vertical="top" wrapText="1"/>
    </xf>
    <xf numFmtId="0" fontId="24" fillId="19" borderId="47" xfId="85" applyNumberFormat="1" applyFont="1" applyFill="1" applyBorder="1" applyProtection="1">
      <alignment horizontal="left" vertical="top" wrapText="1"/>
    </xf>
    <xf numFmtId="4" fontId="24" fillId="19" borderId="47" xfId="43" applyNumberFormat="1" applyFont="1" applyFill="1" applyBorder="1" applyProtection="1">
      <alignment horizontal="right" vertical="top" shrinkToFit="1"/>
    </xf>
    <xf numFmtId="0" fontId="26" fillId="18" borderId="14" xfId="85" applyNumberFormat="1" applyFont="1" applyFill="1" applyBorder="1" applyProtection="1">
      <alignment horizontal="left" vertical="top" wrapText="1"/>
    </xf>
    <xf numFmtId="0" fontId="26" fillId="18" borderId="14" xfId="85" quotePrefix="1" applyNumberFormat="1" applyFont="1" applyFill="1" applyBorder="1" applyProtection="1">
      <alignment horizontal="left" vertical="top" wrapText="1"/>
    </xf>
    <xf numFmtId="0" fontId="24" fillId="0" borderId="48" xfId="60" applyNumberFormat="1" applyFont="1" applyBorder="1" applyProtection="1">
      <alignment horizontal="left"/>
    </xf>
    <xf numFmtId="0" fontId="24" fillId="0" borderId="34" xfId="60" applyNumberFormat="1" applyFont="1" applyBorder="1" applyProtection="1">
      <alignment horizontal="left"/>
    </xf>
    <xf numFmtId="4" fontId="24" fillId="0" borderId="34" xfId="41" applyNumberFormat="1" applyFont="1" applyFill="1" applyBorder="1" applyProtection="1">
      <alignment horizontal="right" vertical="top" shrinkToFit="1"/>
    </xf>
    <xf numFmtId="4" fontId="24" fillId="0" borderId="3" xfId="41" applyNumberFormat="1" applyFont="1" applyFill="1" applyBorder="1" applyProtection="1">
      <alignment horizontal="right" vertical="top" shrinkToFit="1"/>
    </xf>
    <xf numFmtId="4" fontId="24" fillId="0" borderId="26" xfId="0" applyNumberFormat="1" applyFont="1" applyFill="1" applyBorder="1" applyProtection="1">
      <protection locked="0"/>
    </xf>
    <xf numFmtId="4" fontId="24" fillId="0" borderId="49" xfId="0" applyNumberFormat="1" applyFont="1" applyFill="1" applyBorder="1" applyProtection="1">
      <protection locked="0"/>
    </xf>
    <xf numFmtId="4" fontId="26" fillId="0" borderId="0" xfId="0" applyNumberFormat="1" applyFont="1" applyBorder="1" applyAlignment="1">
      <alignment horizontal="right" vertical="center" shrinkToFit="1"/>
    </xf>
    <xf numFmtId="0" fontId="26" fillId="0" borderId="50" xfId="64" applyNumberFormat="1" applyFont="1" applyBorder="1" applyProtection="1"/>
    <xf numFmtId="0" fontId="26" fillId="0" borderId="51" xfId="64" applyNumberFormat="1" applyFont="1" applyBorder="1" applyProtection="1"/>
    <xf numFmtId="4" fontId="26" fillId="0" borderId="51" xfId="64" applyNumberFormat="1" applyFont="1" applyFill="1" applyBorder="1" applyProtection="1"/>
    <xf numFmtId="4" fontId="26" fillId="0" borderId="52" xfId="64" applyNumberFormat="1" applyFont="1" applyBorder="1" applyProtection="1"/>
    <xf numFmtId="4" fontId="26" fillId="0" borderId="53" xfId="64" applyNumberFormat="1" applyFont="1" applyBorder="1" applyProtection="1"/>
    <xf numFmtId="0" fontId="26" fillId="0" borderId="18" xfId="0" applyFont="1" applyBorder="1" applyAlignment="1" applyProtection="1">
      <alignment vertical="justify"/>
      <protection locked="0"/>
    </xf>
    <xf numFmtId="4" fontId="24" fillId="0" borderId="49" xfId="0" applyNumberFormat="1" applyFont="1" applyBorder="1" applyProtection="1">
      <protection locked="0"/>
    </xf>
    <xf numFmtId="4" fontId="24" fillId="0" borderId="54" xfId="0" applyNumberFormat="1" applyFont="1" applyBorder="1" applyProtection="1">
      <protection locked="0"/>
    </xf>
    <xf numFmtId="0" fontId="26" fillId="0" borderId="26" xfId="81" applyNumberFormat="1" applyFont="1" applyBorder="1" applyAlignment="1" applyProtection="1">
      <alignment wrapText="1"/>
    </xf>
    <xf numFmtId="0" fontId="26" fillId="0" borderId="27" xfId="81" applyNumberFormat="1" applyFont="1" applyBorder="1" applyAlignment="1" applyProtection="1">
      <alignment wrapText="1"/>
    </xf>
    <xf numFmtId="4" fontId="24" fillId="0" borderId="0" xfId="118" applyNumberFormat="1" applyFont="1" applyBorder="1" applyAlignment="1">
      <alignment horizontal="right"/>
    </xf>
    <xf numFmtId="4" fontId="26" fillId="0" borderId="0" xfId="0" applyNumberFormat="1" applyFont="1" applyAlignment="1" applyProtection="1">
      <alignment vertical="justify"/>
      <protection locked="0"/>
    </xf>
    <xf numFmtId="4" fontId="26" fillId="0" borderId="29" xfId="0" applyNumberFormat="1" applyFont="1" applyBorder="1" applyProtection="1">
      <protection locked="0"/>
    </xf>
    <xf numFmtId="4" fontId="24" fillId="0" borderId="55" xfId="0" applyNumberFormat="1" applyFont="1" applyBorder="1" applyProtection="1">
      <protection locked="0"/>
    </xf>
    <xf numFmtId="4" fontId="26" fillId="0" borderId="0" xfId="0" applyNumberFormat="1" applyFont="1" applyBorder="1" applyProtection="1">
      <protection locked="0"/>
    </xf>
    <xf numFmtId="0" fontId="26" fillId="0" borderId="0" xfId="0" applyFont="1" applyAlignment="1" applyProtection="1">
      <alignment vertical="justify"/>
      <protection locked="0"/>
    </xf>
    <xf numFmtId="4" fontId="24" fillId="0" borderId="0" xfId="0" applyNumberFormat="1" applyFont="1" applyProtection="1">
      <protection locked="0"/>
    </xf>
    <xf numFmtId="0" fontId="26" fillId="0" borderId="56" xfId="0" applyFont="1" applyBorder="1" applyProtection="1">
      <protection locked="0"/>
    </xf>
    <xf numFmtId="0" fontId="26" fillId="0" borderId="52" xfId="0" applyFont="1" applyBorder="1" applyProtection="1">
      <protection locked="0"/>
    </xf>
    <xf numFmtId="0" fontId="26" fillId="0" borderId="52" xfId="0" applyFont="1" applyFill="1" applyBorder="1" applyProtection="1">
      <protection locked="0"/>
    </xf>
    <xf numFmtId="0" fontId="26" fillId="0" borderId="57" xfId="0" applyFont="1" applyBorder="1" applyProtection="1">
      <protection locked="0"/>
    </xf>
    <xf numFmtId="0" fontId="24" fillId="0" borderId="1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27" xfId="81" applyNumberFormat="1" applyFont="1" applyBorder="1" applyProtection="1">
      <alignment horizontal="left" wrapText="1"/>
    </xf>
    <xf numFmtId="0" fontId="26" fillId="0" borderId="28" xfId="81" applyNumberFormat="1" applyFont="1" applyBorder="1" applyProtection="1">
      <alignment horizontal="left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4" fontId="26" fillId="0" borderId="24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18" xfId="0" applyNumberFormat="1" applyFont="1" applyFill="1" applyBorder="1" applyAlignment="1">
      <alignment horizontal="center" vertical="center"/>
    </xf>
    <xf numFmtId="4" fontId="24" fillId="0" borderId="42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38"/>
    <cellStyle name="col" xfId="39"/>
    <cellStyle name="col 2" xfId="40"/>
    <cellStyle name="st24" xfId="41"/>
    <cellStyle name="st25" xfId="42"/>
    <cellStyle name="st25_оконч вариант роспись" xfId="43"/>
    <cellStyle name="st26" xfId="44"/>
    <cellStyle name="st26_оконч вариант роспись" xfId="45"/>
    <cellStyle name="st27" xfId="46"/>
    <cellStyle name="st36" xfId="47"/>
    <cellStyle name="style0" xfId="48"/>
    <cellStyle name="style0 2" xfId="49"/>
    <cellStyle name="td" xfId="50"/>
    <cellStyle name="td 2" xfId="51"/>
    <cellStyle name="tr" xfId="52"/>
    <cellStyle name="tr 2" xfId="53"/>
    <cellStyle name="xl21" xfId="54"/>
    <cellStyle name="xl21 2" xfId="55"/>
    <cellStyle name="xl22" xfId="56"/>
    <cellStyle name="xl22 2" xfId="57"/>
    <cellStyle name="xl23" xfId="58"/>
    <cellStyle name="xl23 2" xfId="59"/>
    <cellStyle name="xl24" xfId="60"/>
    <cellStyle name="xl24 2" xfId="61"/>
    <cellStyle name="xl25" xfId="62"/>
    <cellStyle name="xl25 2" xfId="63"/>
    <cellStyle name="xl25_оконч вариант роспись" xfId="64"/>
    <cellStyle name="xl26" xfId="65"/>
    <cellStyle name="xl26 2" xfId="66"/>
    <cellStyle name="xl27" xfId="67"/>
    <cellStyle name="xl27 2" xfId="68"/>
    <cellStyle name="xl28" xfId="69"/>
    <cellStyle name="xl28 2" xfId="70"/>
    <cellStyle name="xl29" xfId="71"/>
    <cellStyle name="xl29 2" xfId="72"/>
    <cellStyle name="xl30" xfId="73"/>
    <cellStyle name="xl30 2" xfId="74"/>
    <cellStyle name="xl31" xfId="75"/>
    <cellStyle name="xl31 2" xfId="76"/>
    <cellStyle name="xl32" xfId="77"/>
    <cellStyle name="xl32 2" xfId="78"/>
    <cellStyle name="xl33" xfId="79"/>
    <cellStyle name="xl33 2" xfId="80"/>
    <cellStyle name="xl33_оконч вариант роспись" xfId="81"/>
    <cellStyle name="xl34" xfId="82"/>
    <cellStyle name="xl34 2" xfId="83"/>
    <cellStyle name="xl34_1ММ " xfId="84"/>
    <cellStyle name="xl34_оконч вариант роспись" xfId="85"/>
    <cellStyle name="xl35" xfId="86"/>
    <cellStyle name="xl35 2" xfId="87"/>
    <cellStyle name="xl36" xfId="88"/>
    <cellStyle name="xl36 2" xfId="89"/>
    <cellStyle name="xl36_1ММ " xfId="90"/>
    <cellStyle name="xl36_1ММ _1" xfId="91"/>
    <cellStyle name="xl37" xfId="92"/>
    <cellStyle name="xl37 2" xfId="93"/>
    <cellStyle name="xl38" xfId="94"/>
    <cellStyle name="xl38 2" xfId="95"/>
    <cellStyle name="xl38_оконч вариант роспись" xfId="96"/>
    <cellStyle name="xl39" xfId="97"/>
    <cellStyle name="xl39 2" xfId="98"/>
    <cellStyle name="Акцент1" xfId="99" builtinId="29" customBuiltin="1"/>
    <cellStyle name="Акцент2" xfId="100" builtinId="33" customBuiltin="1"/>
    <cellStyle name="Акцент3" xfId="101" builtinId="37" customBuiltin="1"/>
    <cellStyle name="Акцент4" xfId="102" builtinId="41" customBuiltin="1"/>
    <cellStyle name="Акцент5" xfId="103" builtinId="45" customBuiltin="1"/>
    <cellStyle name="Акцент6" xfId="104" builtinId="49" customBuiltin="1"/>
    <cellStyle name="Ввод " xfId="105" builtinId="20" customBuiltin="1"/>
    <cellStyle name="Вывод" xfId="106" builtinId="21" customBuiltin="1"/>
    <cellStyle name="Вычисление" xfId="107" builtinId="22" customBuiltin="1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Итог" xfId="112" builtinId="25" customBuiltin="1"/>
    <cellStyle name="Контрольная ячейка" xfId="113" builtinId="23" customBuiltin="1"/>
    <cellStyle name="Название" xfId="114" builtinId="15" customBuiltin="1"/>
    <cellStyle name="Нейтральный" xfId="115" builtinId="28" customBuiltin="1"/>
    <cellStyle name="Обычный" xfId="0" builtinId="0"/>
    <cellStyle name="Обычный 2" xfId="116"/>
    <cellStyle name="Обычный 6" xfId="117"/>
    <cellStyle name="Обычный_1ММ " xfId="118"/>
    <cellStyle name="Плохой" xfId="119" builtinId="27" customBuiltin="1"/>
    <cellStyle name="Пояснение" xfId="120" builtinId="53" customBuiltin="1"/>
    <cellStyle name="Примечание" xfId="121" builtinId="10" customBuiltin="1"/>
    <cellStyle name="Связанная ячейка" xfId="122" builtinId="24" customBuiltin="1"/>
    <cellStyle name="Текст предупреждения" xfId="123" builtinId="11" customBuiltin="1"/>
    <cellStyle name="Хороший" xfId="12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439275" y="168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9667875" y="186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9925050" y="15049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9439275" y="168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9667875" y="186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9925050" y="15049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304"/>
  <sheetViews>
    <sheetView tabSelected="1" view="pageBreakPreview" topLeftCell="A65" zoomScale="60" zoomScaleNormal="100" workbookViewId="0">
      <selection activeCell="H72" sqref="H72"/>
    </sheetView>
  </sheetViews>
  <sheetFormatPr defaultRowHeight="14.25" outlineLevelRow="5"/>
  <cols>
    <col min="1" max="1" width="45.5703125" style="43" customWidth="1"/>
    <col min="2" max="2" width="5.140625" style="43" customWidth="1"/>
    <col min="3" max="3" width="6.140625" style="43" customWidth="1"/>
    <col min="4" max="4" width="14.42578125" style="43" bestFit="1" customWidth="1"/>
    <col min="5" max="5" width="7.28515625" style="43" customWidth="1"/>
    <col min="6" max="6" width="10.28515625" style="43" customWidth="1"/>
    <col min="7" max="7" width="21" style="43" customWidth="1"/>
    <col min="8" max="8" width="28.7109375" style="79" bestFit="1" customWidth="1"/>
    <col min="9" max="9" width="24" style="43" bestFit="1" customWidth="1"/>
    <col min="10" max="10" width="18.7109375" style="43" customWidth="1"/>
    <col min="11" max="11" width="14.85546875" style="222" customWidth="1"/>
    <col min="12" max="12" width="16" style="43" customWidth="1"/>
    <col min="13" max="13" width="20.140625" style="43" bestFit="1" customWidth="1"/>
    <col min="14" max="14" width="17.42578125" style="43" customWidth="1"/>
    <col min="15" max="16384" width="9.140625" style="43"/>
  </cols>
  <sheetData>
    <row r="1" spans="1:12">
      <c r="A1" s="38"/>
      <c r="B1" s="39"/>
      <c r="C1" s="39"/>
      <c r="D1" s="39"/>
      <c r="E1" s="39"/>
      <c r="F1" s="39"/>
      <c r="G1" s="39"/>
      <c r="H1" s="40"/>
      <c r="I1" s="39"/>
      <c r="J1" s="41"/>
      <c r="K1" s="42"/>
    </row>
    <row r="2" spans="1:12" ht="15">
      <c r="A2" s="228" t="s">
        <v>0</v>
      </c>
      <c r="B2" s="229"/>
      <c r="C2" s="229"/>
      <c r="D2" s="229"/>
      <c r="E2" s="229"/>
      <c r="F2" s="229"/>
      <c r="G2" s="229"/>
      <c r="H2" s="229"/>
      <c r="I2" s="229"/>
      <c r="J2" s="247"/>
      <c r="K2" s="44"/>
    </row>
    <row r="3" spans="1:12" ht="15">
      <c r="A3" s="228" t="s">
        <v>1</v>
      </c>
      <c r="B3" s="229"/>
      <c r="C3" s="229"/>
      <c r="D3" s="229"/>
      <c r="E3" s="229"/>
      <c r="F3" s="229"/>
      <c r="G3" s="229"/>
      <c r="H3" s="229"/>
      <c r="I3" s="229"/>
      <c r="J3" s="247"/>
      <c r="K3" s="44"/>
    </row>
    <row r="4" spans="1:12" ht="15">
      <c r="A4" s="228" t="s">
        <v>2</v>
      </c>
      <c r="B4" s="229"/>
      <c r="C4" s="229"/>
      <c r="D4" s="229"/>
      <c r="E4" s="229"/>
      <c r="F4" s="229"/>
      <c r="G4" s="229"/>
      <c r="H4" s="229"/>
      <c r="I4" s="229"/>
      <c r="J4" s="247"/>
      <c r="K4" s="44"/>
    </row>
    <row r="5" spans="1:12">
      <c r="A5" s="45"/>
      <c r="B5" s="46"/>
      <c r="C5" s="46"/>
      <c r="D5" s="46"/>
      <c r="E5" s="46"/>
      <c r="F5" s="46"/>
      <c r="G5" s="46"/>
      <c r="H5" s="47"/>
      <c r="I5" s="46"/>
      <c r="J5" s="48"/>
      <c r="K5" s="44"/>
    </row>
    <row r="6" spans="1:12">
      <c r="A6" s="45"/>
      <c r="B6" s="46"/>
      <c r="C6" s="46"/>
      <c r="D6" s="46"/>
      <c r="E6" s="46"/>
      <c r="F6" s="46"/>
      <c r="G6" s="46"/>
      <c r="H6" s="47"/>
      <c r="I6" s="46"/>
      <c r="J6" s="48"/>
      <c r="K6" s="44"/>
    </row>
    <row r="7" spans="1:12" ht="15">
      <c r="A7" s="45"/>
      <c r="B7" s="46"/>
      <c r="C7" s="46"/>
      <c r="D7" s="229" t="s">
        <v>3</v>
      </c>
      <c r="E7" s="229"/>
      <c r="F7" s="229"/>
      <c r="G7" s="229"/>
      <c r="H7" s="49"/>
      <c r="I7" s="1" t="s">
        <v>4</v>
      </c>
      <c r="J7" s="48"/>
      <c r="K7" s="44"/>
    </row>
    <row r="8" spans="1:12" ht="15">
      <c r="A8" s="45"/>
      <c r="B8" s="46"/>
      <c r="C8" s="46"/>
      <c r="D8" s="50"/>
      <c r="E8" s="51"/>
      <c r="F8" s="51"/>
      <c r="G8" s="51"/>
      <c r="H8" s="47"/>
      <c r="I8" s="1">
        <v>503010</v>
      </c>
      <c r="J8" s="48"/>
      <c r="K8" s="44"/>
    </row>
    <row r="9" spans="1:12" ht="15">
      <c r="A9" s="2" t="s">
        <v>230</v>
      </c>
      <c r="B9" s="3"/>
      <c r="C9" s="3"/>
      <c r="D9" s="229" t="s">
        <v>265</v>
      </c>
      <c r="E9" s="229"/>
      <c r="F9" s="229"/>
      <c r="G9" s="229"/>
      <c r="H9" s="4" t="s">
        <v>5</v>
      </c>
      <c r="I9" s="5"/>
      <c r="J9" s="48"/>
      <c r="K9" s="44"/>
    </row>
    <row r="10" spans="1:12">
      <c r="A10" s="242" t="s">
        <v>6</v>
      </c>
      <c r="B10" s="243"/>
      <c r="C10" s="243"/>
      <c r="D10" s="243"/>
      <c r="E10" s="243"/>
      <c r="F10" s="243"/>
      <c r="G10" s="46"/>
      <c r="H10" s="4" t="s">
        <v>7</v>
      </c>
      <c r="I10" s="6"/>
      <c r="J10" s="48"/>
      <c r="K10" s="44"/>
    </row>
    <row r="11" spans="1:12">
      <c r="A11" s="242" t="s">
        <v>8</v>
      </c>
      <c r="B11" s="243"/>
      <c r="C11" s="243"/>
      <c r="D11" s="243"/>
      <c r="E11" s="243"/>
      <c r="F11" s="243"/>
      <c r="G11" s="46"/>
      <c r="H11" s="4" t="s">
        <v>9</v>
      </c>
      <c r="I11" s="1"/>
      <c r="J11" s="48"/>
      <c r="K11" s="44"/>
    </row>
    <row r="12" spans="1:12">
      <c r="A12" s="7" t="s">
        <v>10</v>
      </c>
      <c r="B12" s="46"/>
      <c r="C12" s="46"/>
      <c r="D12" s="46"/>
      <c r="E12" s="46"/>
      <c r="F12" s="46"/>
      <c r="G12" s="46"/>
      <c r="H12" s="4" t="s">
        <v>11</v>
      </c>
      <c r="I12" s="5" t="s">
        <v>12</v>
      </c>
      <c r="J12" s="48"/>
      <c r="K12" s="44"/>
    </row>
    <row r="13" spans="1:12">
      <c r="A13" s="7" t="s">
        <v>13</v>
      </c>
      <c r="B13" s="46"/>
      <c r="C13" s="46"/>
      <c r="D13" s="46"/>
      <c r="E13" s="46"/>
      <c r="F13" s="46"/>
      <c r="G13" s="46"/>
      <c r="H13" s="4" t="s">
        <v>14</v>
      </c>
      <c r="I13" s="5" t="s">
        <v>15</v>
      </c>
      <c r="J13" s="48"/>
      <c r="K13" s="44"/>
    </row>
    <row r="14" spans="1:12">
      <c r="A14" s="45"/>
      <c r="B14" s="46"/>
      <c r="C14" s="46"/>
      <c r="D14" s="46"/>
      <c r="E14" s="46"/>
      <c r="F14" s="46"/>
      <c r="G14" s="46"/>
      <c r="H14" s="47"/>
      <c r="I14" s="46"/>
      <c r="J14" s="48"/>
      <c r="K14" s="44"/>
    </row>
    <row r="15" spans="1:12" ht="15" thickBot="1">
      <c r="A15" s="45"/>
      <c r="B15" s="46"/>
      <c r="C15" s="46"/>
      <c r="D15" s="46"/>
      <c r="E15" s="46"/>
      <c r="F15" s="46"/>
      <c r="G15" s="46"/>
      <c r="H15" s="47"/>
      <c r="I15" s="46"/>
      <c r="J15" s="48"/>
      <c r="K15" s="44"/>
    </row>
    <row r="16" spans="1:12" ht="75">
      <c r="A16" s="34" t="s">
        <v>16</v>
      </c>
      <c r="B16" s="8" t="s">
        <v>17</v>
      </c>
      <c r="C16" s="35" t="s">
        <v>18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271</v>
      </c>
      <c r="I16" s="8" t="s">
        <v>23</v>
      </c>
      <c r="J16" s="9" t="s">
        <v>24</v>
      </c>
      <c r="K16" s="10" t="s">
        <v>25</v>
      </c>
      <c r="L16" s="45"/>
    </row>
    <row r="17" spans="1:11" ht="15">
      <c r="A17" s="11">
        <v>1</v>
      </c>
      <c r="B17" s="12">
        <v>2</v>
      </c>
      <c r="C17" s="12">
        <v>3</v>
      </c>
      <c r="D17" s="12">
        <v>4</v>
      </c>
      <c r="E17" s="12">
        <v>5</v>
      </c>
      <c r="F17" s="12">
        <v>6</v>
      </c>
      <c r="G17" s="12">
        <v>7</v>
      </c>
      <c r="H17" s="12">
        <v>8</v>
      </c>
      <c r="I17" s="12">
        <v>9</v>
      </c>
      <c r="J17" s="13">
        <v>10</v>
      </c>
      <c r="K17" s="52"/>
    </row>
    <row r="18" spans="1:11" ht="30">
      <c r="A18" s="53" t="s">
        <v>208</v>
      </c>
      <c r="B18" s="54" t="s">
        <v>28</v>
      </c>
      <c r="C18" s="54" t="s">
        <v>209</v>
      </c>
      <c r="D18" s="54" t="s">
        <v>210</v>
      </c>
      <c r="E18" s="54" t="s">
        <v>29</v>
      </c>
      <c r="F18" s="55"/>
      <c r="G18" s="55"/>
      <c r="H18" s="56">
        <f>SUM(H19)</f>
        <v>150000</v>
      </c>
      <c r="I18" s="57">
        <f>SUM(I19)</f>
        <v>75000</v>
      </c>
      <c r="J18" s="58">
        <f>SUM(J19)</f>
        <v>0</v>
      </c>
      <c r="K18" s="59">
        <f>SUM(K19)</f>
        <v>75000</v>
      </c>
    </row>
    <row r="19" spans="1:11" ht="15">
      <c r="A19" s="60" t="s">
        <v>30</v>
      </c>
      <c r="B19" s="61" t="s">
        <v>28</v>
      </c>
      <c r="C19" s="61" t="s">
        <v>209</v>
      </c>
      <c r="D19" s="61" t="s">
        <v>210</v>
      </c>
      <c r="E19" s="61" t="s">
        <v>31</v>
      </c>
      <c r="F19" s="62"/>
      <c r="G19" s="62"/>
      <c r="H19" s="63">
        <v>150000</v>
      </c>
      <c r="I19" s="64">
        <v>75000</v>
      </c>
      <c r="J19" s="65">
        <v>0</v>
      </c>
      <c r="K19" s="66">
        <f t="shared" ref="K19:K24" si="0">I19-J19</f>
        <v>75000</v>
      </c>
    </row>
    <row r="20" spans="1:11" ht="30">
      <c r="A20" s="67" t="s">
        <v>219</v>
      </c>
      <c r="B20" s="67">
        <v>148</v>
      </c>
      <c r="C20" s="67" t="s">
        <v>209</v>
      </c>
      <c r="D20" s="67">
        <v>9990020680</v>
      </c>
      <c r="E20" s="67">
        <v>811</v>
      </c>
      <c r="F20" s="67"/>
      <c r="G20" s="67"/>
      <c r="H20" s="68">
        <v>81672000</v>
      </c>
      <c r="I20" s="69">
        <v>81672000</v>
      </c>
      <c r="J20" s="70">
        <v>0</v>
      </c>
      <c r="K20" s="66">
        <f t="shared" si="0"/>
        <v>81672000</v>
      </c>
    </row>
    <row r="21" spans="1:11" s="76" customFormat="1" ht="120" outlineLevel="4">
      <c r="A21" s="71" t="s">
        <v>32</v>
      </c>
      <c r="B21" s="72" t="s">
        <v>28</v>
      </c>
      <c r="C21" s="72" t="s">
        <v>33</v>
      </c>
      <c r="D21" s="72" t="s">
        <v>34</v>
      </c>
      <c r="E21" s="72" t="s">
        <v>29</v>
      </c>
      <c r="F21" s="67"/>
      <c r="G21" s="67"/>
      <c r="H21" s="73">
        <f>SUM(H22:H25)</f>
        <v>1400000</v>
      </c>
      <c r="I21" s="57">
        <f>SUM(I22:I25)</f>
        <v>0</v>
      </c>
      <c r="J21" s="74">
        <f>SUM(J22:J25)</f>
        <v>0</v>
      </c>
      <c r="K21" s="75">
        <f>SUM(K22:K25)</f>
        <v>0</v>
      </c>
    </row>
    <row r="22" spans="1:11" s="79" customFormat="1" ht="42.75" outlineLevel="5">
      <c r="A22" s="77" t="s">
        <v>30</v>
      </c>
      <c r="B22" s="61" t="s">
        <v>28</v>
      </c>
      <c r="C22" s="61" t="s">
        <v>33</v>
      </c>
      <c r="D22" s="61" t="s">
        <v>34</v>
      </c>
      <c r="E22" s="61" t="s">
        <v>31</v>
      </c>
      <c r="F22" s="61" t="s">
        <v>250</v>
      </c>
      <c r="G22" s="61" t="s">
        <v>35</v>
      </c>
      <c r="H22" s="63">
        <v>4000</v>
      </c>
      <c r="I22" s="78">
        <v>0</v>
      </c>
      <c r="J22" s="65">
        <v>0</v>
      </c>
      <c r="K22" s="66">
        <f t="shared" si="0"/>
        <v>0</v>
      </c>
    </row>
    <row r="23" spans="1:11" s="79" customFormat="1" ht="42.75" outlineLevel="5">
      <c r="A23" s="77" t="s">
        <v>30</v>
      </c>
      <c r="B23" s="61" t="s">
        <v>28</v>
      </c>
      <c r="C23" s="61" t="s">
        <v>33</v>
      </c>
      <c r="D23" s="61" t="s">
        <v>34</v>
      </c>
      <c r="E23" s="61" t="s">
        <v>31</v>
      </c>
      <c r="F23" s="61" t="s">
        <v>250</v>
      </c>
      <c r="G23" s="61" t="s">
        <v>36</v>
      </c>
      <c r="H23" s="63">
        <v>76000</v>
      </c>
      <c r="I23" s="78">
        <v>0</v>
      </c>
      <c r="J23" s="65">
        <v>0</v>
      </c>
      <c r="K23" s="66">
        <f t="shared" si="0"/>
        <v>0</v>
      </c>
    </row>
    <row r="24" spans="1:11" s="79" customFormat="1" ht="42.75" outlineLevel="5">
      <c r="A24" s="80" t="s">
        <v>37</v>
      </c>
      <c r="B24" s="61" t="s">
        <v>28</v>
      </c>
      <c r="C24" s="61" t="s">
        <v>33</v>
      </c>
      <c r="D24" s="61" t="s">
        <v>34</v>
      </c>
      <c r="E24" s="61" t="s">
        <v>38</v>
      </c>
      <c r="F24" s="61" t="s">
        <v>250</v>
      </c>
      <c r="G24" s="61" t="s">
        <v>35</v>
      </c>
      <c r="H24" s="63">
        <v>66000</v>
      </c>
      <c r="I24" s="78">
        <v>0</v>
      </c>
      <c r="J24" s="65">
        <v>0</v>
      </c>
      <c r="K24" s="66">
        <f t="shared" si="0"/>
        <v>0</v>
      </c>
    </row>
    <row r="25" spans="1:11" s="79" customFormat="1" ht="42.75" outlineLevel="5">
      <c r="A25" s="80" t="s">
        <v>37</v>
      </c>
      <c r="B25" s="61" t="s">
        <v>28</v>
      </c>
      <c r="C25" s="61" t="s">
        <v>33</v>
      </c>
      <c r="D25" s="61" t="s">
        <v>34</v>
      </c>
      <c r="E25" s="61" t="s">
        <v>38</v>
      </c>
      <c r="F25" s="61" t="s">
        <v>250</v>
      </c>
      <c r="G25" s="61" t="s">
        <v>36</v>
      </c>
      <c r="H25" s="63">
        <v>1254000</v>
      </c>
      <c r="I25" s="78">
        <v>0</v>
      </c>
      <c r="J25" s="65">
        <v>0</v>
      </c>
      <c r="K25" s="66">
        <f>I25-J25</f>
        <v>0</v>
      </c>
    </row>
    <row r="26" spans="1:11" s="76" customFormat="1" ht="60" outlineLevel="3">
      <c r="A26" s="71" t="s">
        <v>39</v>
      </c>
      <c r="B26" s="72" t="s">
        <v>28</v>
      </c>
      <c r="C26" s="72" t="s">
        <v>27</v>
      </c>
      <c r="D26" s="72" t="s">
        <v>40</v>
      </c>
      <c r="E26" s="72" t="s">
        <v>29</v>
      </c>
      <c r="F26" s="67"/>
      <c r="G26" s="67"/>
      <c r="H26" s="73">
        <f>SUM(H27)</f>
        <v>1292314.96</v>
      </c>
      <c r="I26" s="57">
        <f>SUM(I27)</f>
        <v>627505</v>
      </c>
      <c r="J26" s="74">
        <f>SUM(J27)</f>
        <v>348166.5</v>
      </c>
      <c r="K26" s="75">
        <f>SUM(K27)</f>
        <v>279338.5</v>
      </c>
    </row>
    <row r="27" spans="1:11" s="79" customFormat="1" ht="15" outlineLevel="5">
      <c r="A27" s="77" t="s">
        <v>30</v>
      </c>
      <c r="B27" s="61" t="s">
        <v>28</v>
      </c>
      <c r="C27" s="61" t="s">
        <v>27</v>
      </c>
      <c r="D27" s="61" t="s">
        <v>40</v>
      </c>
      <c r="E27" s="61" t="s">
        <v>31</v>
      </c>
      <c r="F27" s="62"/>
      <c r="G27" s="62"/>
      <c r="H27" s="63">
        <v>1292314.96</v>
      </c>
      <c r="I27" s="64">
        <v>627505</v>
      </c>
      <c r="J27" s="81">
        <v>348166.5</v>
      </c>
      <c r="K27" s="66">
        <f>I27-J27</f>
        <v>279338.5</v>
      </c>
    </row>
    <row r="28" spans="1:11" s="76" customFormat="1" ht="75" outlineLevel="3">
      <c r="A28" s="82" t="s">
        <v>41</v>
      </c>
      <c r="B28" s="72" t="s">
        <v>28</v>
      </c>
      <c r="C28" s="72" t="s">
        <v>27</v>
      </c>
      <c r="D28" s="72" t="s">
        <v>42</v>
      </c>
      <c r="E28" s="72" t="s">
        <v>29</v>
      </c>
      <c r="F28" s="67"/>
      <c r="G28" s="67"/>
      <c r="H28" s="73">
        <f>SUM(H29:H30)</f>
        <v>1056310</v>
      </c>
      <c r="I28" s="57">
        <f>SUM(I29:I30)</f>
        <v>480142</v>
      </c>
      <c r="J28" s="74">
        <f>SUM(J29:J30)</f>
        <v>329442</v>
      </c>
      <c r="K28" s="75">
        <f>SUM(K29:K30)</f>
        <v>150700</v>
      </c>
    </row>
    <row r="29" spans="1:11" s="79" customFormat="1" ht="15" outlineLevel="5">
      <c r="A29" s="77" t="s">
        <v>30</v>
      </c>
      <c r="B29" s="61" t="s">
        <v>28</v>
      </c>
      <c r="C29" s="61" t="s">
        <v>27</v>
      </c>
      <c r="D29" s="61" t="s">
        <v>42</v>
      </c>
      <c r="E29" s="61" t="s">
        <v>31</v>
      </c>
      <c r="F29" s="62"/>
      <c r="G29" s="62"/>
      <c r="H29" s="63">
        <v>5260</v>
      </c>
      <c r="I29" s="64">
        <v>2392</v>
      </c>
      <c r="J29" s="81">
        <v>1542</v>
      </c>
      <c r="K29" s="66">
        <f>I29-J29</f>
        <v>850</v>
      </c>
    </row>
    <row r="30" spans="1:11" s="79" customFormat="1" ht="42.75" outlineLevel="5">
      <c r="A30" s="80" t="s">
        <v>37</v>
      </c>
      <c r="B30" s="61" t="s">
        <v>28</v>
      </c>
      <c r="C30" s="61" t="s">
        <v>27</v>
      </c>
      <c r="D30" s="61" t="s">
        <v>42</v>
      </c>
      <c r="E30" s="61" t="s">
        <v>38</v>
      </c>
      <c r="F30" s="62"/>
      <c r="G30" s="62"/>
      <c r="H30" s="63">
        <v>1051050</v>
      </c>
      <c r="I30" s="64">
        <v>477750</v>
      </c>
      <c r="J30" s="81">
        <v>327900</v>
      </c>
      <c r="K30" s="66">
        <f>I30-J30</f>
        <v>149850</v>
      </c>
    </row>
    <row r="31" spans="1:11" s="76" customFormat="1" ht="75" outlineLevel="3">
      <c r="A31" s="71" t="s">
        <v>43</v>
      </c>
      <c r="B31" s="72" t="s">
        <v>28</v>
      </c>
      <c r="C31" s="72" t="s">
        <v>27</v>
      </c>
      <c r="D31" s="72" t="s">
        <v>44</v>
      </c>
      <c r="E31" s="72" t="s">
        <v>29</v>
      </c>
      <c r="F31" s="67"/>
      <c r="G31" s="67"/>
      <c r="H31" s="73">
        <f>SUM(H32:H33)</f>
        <v>355770</v>
      </c>
      <c r="I31" s="57">
        <f>SUM(I32:I33)</f>
        <v>161712</v>
      </c>
      <c r="J31" s="74">
        <f>SUM(J32:J33)</f>
        <v>51645</v>
      </c>
      <c r="K31" s="75">
        <f>SUM(K32:K33)</f>
        <v>110067</v>
      </c>
    </row>
    <row r="32" spans="1:11" s="79" customFormat="1" ht="15" outlineLevel="5">
      <c r="A32" s="77" t="s">
        <v>30</v>
      </c>
      <c r="B32" s="61" t="s">
        <v>28</v>
      </c>
      <c r="C32" s="61" t="s">
        <v>27</v>
      </c>
      <c r="D32" s="61" t="s">
        <v>44</v>
      </c>
      <c r="E32" s="61" t="s">
        <v>31</v>
      </c>
      <c r="F32" s="62"/>
      <c r="G32" s="62"/>
      <c r="H32" s="63">
        <v>1770</v>
      </c>
      <c r="I32" s="64">
        <v>804</v>
      </c>
      <c r="J32" s="81">
        <v>195</v>
      </c>
      <c r="K32" s="66">
        <f>I32-J32</f>
        <v>609</v>
      </c>
    </row>
    <row r="33" spans="1:11" s="79" customFormat="1" ht="42.75" outlineLevel="5">
      <c r="A33" s="80" t="s">
        <v>37</v>
      </c>
      <c r="B33" s="61" t="s">
        <v>28</v>
      </c>
      <c r="C33" s="61" t="s">
        <v>27</v>
      </c>
      <c r="D33" s="61" t="s">
        <v>44</v>
      </c>
      <c r="E33" s="61" t="s">
        <v>38</v>
      </c>
      <c r="F33" s="62"/>
      <c r="G33" s="62"/>
      <c r="H33" s="63">
        <v>354000</v>
      </c>
      <c r="I33" s="64">
        <v>160908</v>
      </c>
      <c r="J33" s="81">
        <v>51450</v>
      </c>
      <c r="K33" s="66">
        <f>I33-J33</f>
        <v>109458</v>
      </c>
    </row>
    <row r="34" spans="1:11" s="76" customFormat="1" ht="30" outlineLevel="3">
      <c r="A34" s="71" t="s">
        <v>26</v>
      </c>
      <c r="B34" s="72" t="s">
        <v>28</v>
      </c>
      <c r="C34" s="72" t="s">
        <v>27</v>
      </c>
      <c r="D34" s="72" t="s">
        <v>45</v>
      </c>
      <c r="E34" s="72" t="s">
        <v>29</v>
      </c>
      <c r="F34" s="67"/>
      <c r="G34" s="67"/>
      <c r="H34" s="73">
        <f>SUM(H35:H36)</f>
        <v>15735695.039999999</v>
      </c>
      <c r="I34" s="57">
        <f>SUM(I35:I36)</f>
        <v>5553774.5199999996</v>
      </c>
      <c r="J34" s="74">
        <f>SUM(J35:J36)</f>
        <v>4163874.64</v>
      </c>
      <c r="K34" s="75">
        <f>SUM(K35:K36)</f>
        <v>1389899.88</v>
      </c>
    </row>
    <row r="35" spans="1:11" s="79" customFormat="1" ht="15" outlineLevel="5">
      <c r="A35" s="77" t="s">
        <v>30</v>
      </c>
      <c r="B35" s="61" t="s">
        <v>28</v>
      </c>
      <c r="C35" s="61" t="s">
        <v>27</v>
      </c>
      <c r="D35" s="61" t="s">
        <v>45</v>
      </c>
      <c r="E35" s="61" t="s">
        <v>31</v>
      </c>
      <c r="F35" s="62"/>
      <c r="G35" s="62"/>
      <c r="H35" s="63">
        <v>78287.039999999994</v>
      </c>
      <c r="I35" s="64">
        <v>27630.52</v>
      </c>
      <c r="J35" s="81">
        <v>19266.64</v>
      </c>
      <c r="K35" s="66">
        <f>I35-J35</f>
        <v>8363.880000000001</v>
      </c>
    </row>
    <row r="36" spans="1:11" s="79" customFormat="1" ht="42.75" outlineLevel="5">
      <c r="A36" s="80" t="s">
        <v>37</v>
      </c>
      <c r="B36" s="61" t="s">
        <v>28</v>
      </c>
      <c r="C36" s="61" t="s">
        <v>27</v>
      </c>
      <c r="D36" s="61" t="s">
        <v>45</v>
      </c>
      <c r="E36" s="61" t="s">
        <v>38</v>
      </c>
      <c r="F36" s="62"/>
      <c r="G36" s="62"/>
      <c r="H36" s="63">
        <v>15657408</v>
      </c>
      <c r="I36" s="64">
        <v>5526144</v>
      </c>
      <c r="J36" s="81">
        <v>4144608</v>
      </c>
      <c r="K36" s="66">
        <f>I36-J36</f>
        <v>1381536</v>
      </c>
    </row>
    <row r="37" spans="1:11" s="76" customFormat="1" ht="60" outlineLevel="3">
      <c r="A37" s="71" t="s">
        <v>46</v>
      </c>
      <c r="B37" s="72" t="s">
        <v>28</v>
      </c>
      <c r="C37" s="72" t="s">
        <v>27</v>
      </c>
      <c r="D37" s="72" t="s">
        <v>47</v>
      </c>
      <c r="E37" s="72" t="s">
        <v>29</v>
      </c>
      <c r="F37" s="67"/>
      <c r="G37" s="67"/>
      <c r="H37" s="73">
        <f>SUM(H38)</f>
        <v>2289000</v>
      </c>
      <c r="I37" s="57">
        <f>SUM(I38)</f>
        <v>763000</v>
      </c>
      <c r="J37" s="74">
        <f>SUM(J38)</f>
        <v>0</v>
      </c>
      <c r="K37" s="75">
        <f>SUM(K38)</f>
        <v>763000</v>
      </c>
    </row>
    <row r="38" spans="1:11" s="79" customFormat="1" ht="71.25" outlineLevel="5">
      <c r="A38" s="77" t="s">
        <v>48</v>
      </c>
      <c r="B38" s="61" t="s">
        <v>28</v>
      </c>
      <c r="C38" s="61" t="s">
        <v>27</v>
      </c>
      <c r="D38" s="61" t="s">
        <v>47</v>
      </c>
      <c r="E38" s="61" t="s">
        <v>49</v>
      </c>
      <c r="F38" s="62"/>
      <c r="G38" s="62"/>
      <c r="H38" s="63">
        <v>2289000</v>
      </c>
      <c r="I38" s="64">
        <v>763000</v>
      </c>
      <c r="J38" s="65">
        <v>0</v>
      </c>
      <c r="K38" s="66">
        <f>I38-J38</f>
        <v>763000</v>
      </c>
    </row>
    <row r="39" spans="1:11" s="76" customFormat="1" ht="75" outlineLevel="3">
      <c r="A39" s="71" t="s">
        <v>50</v>
      </c>
      <c r="B39" s="72" t="s">
        <v>28</v>
      </c>
      <c r="C39" s="72" t="s">
        <v>27</v>
      </c>
      <c r="D39" s="72" t="s">
        <v>51</v>
      </c>
      <c r="E39" s="72" t="s">
        <v>29</v>
      </c>
      <c r="F39" s="67"/>
      <c r="G39" s="67"/>
      <c r="H39" s="73">
        <f>SUM(H40)</f>
        <v>4796690</v>
      </c>
      <c r="I39" s="57">
        <f>SUM(I40)</f>
        <v>2398272.5</v>
      </c>
      <c r="J39" s="74">
        <f>SUM(J40)</f>
        <v>0</v>
      </c>
      <c r="K39" s="75">
        <f>SUM(K40)</f>
        <v>2398272.5</v>
      </c>
    </row>
    <row r="40" spans="1:11" s="79" customFormat="1" ht="71.25" outlineLevel="5">
      <c r="A40" s="77" t="s">
        <v>48</v>
      </c>
      <c r="B40" s="61" t="s">
        <v>28</v>
      </c>
      <c r="C40" s="61" t="s">
        <v>27</v>
      </c>
      <c r="D40" s="61" t="s">
        <v>51</v>
      </c>
      <c r="E40" s="61" t="s">
        <v>49</v>
      </c>
      <c r="F40" s="62"/>
      <c r="G40" s="62"/>
      <c r="H40" s="63">
        <v>4796690</v>
      </c>
      <c r="I40" s="64">
        <v>2398272.5</v>
      </c>
      <c r="J40" s="65">
        <v>0</v>
      </c>
      <c r="K40" s="66">
        <f>I40-J40</f>
        <v>2398272.5</v>
      </c>
    </row>
    <row r="41" spans="1:11" s="76" customFormat="1" ht="120" outlineLevel="3">
      <c r="A41" s="71" t="s">
        <v>205</v>
      </c>
      <c r="B41" s="72" t="s">
        <v>28</v>
      </c>
      <c r="C41" s="72" t="s">
        <v>27</v>
      </c>
      <c r="D41" s="72" t="s">
        <v>227</v>
      </c>
      <c r="E41" s="72" t="s">
        <v>29</v>
      </c>
      <c r="F41" s="67"/>
      <c r="G41" s="67"/>
      <c r="H41" s="73">
        <f>SUM(H42)</f>
        <v>1209140</v>
      </c>
      <c r="I41" s="57">
        <f>SUM(I42)</f>
        <v>579427.5</v>
      </c>
      <c r="J41" s="74">
        <f>SUM(J42)</f>
        <v>0</v>
      </c>
      <c r="K41" s="75">
        <f>SUM(K42)</f>
        <v>579427.5</v>
      </c>
    </row>
    <row r="42" spans="1:11" s="79" customFormat="1" ht="71.25" outlineLevel="5">
      <c r="A42" s="77" t="s">
        <v>48</v>
      </c>
      <c r="B42" s="61" t="s">
        <v>28</v>
      </c>
      <c r="C42" s="61" t="s">
        <v>27</v>
      </c>
      <c r="D42" s="61" t="s">
        <v>227</v>
      </c>
      <c r="E42" s="61" t="s">
        <v>49</v>
      </c>
      <c r="F42" s="62"/>
      <c r="G42" s="62"/>
      <c r="H42" s="63">
        <v>1209140</v>
      </c>
      <c r="I42" s="64">
        <v>579427.5</v>
      </c>
      <c r="J42" s="65">
        <v>0</v>
      </c>
      <c r="K42" s="66">
        <f>I42-J42</f>
        <v>579427.5</v>
      </c>
    </row>
    <row r="43" spans="1:11" s="76" customFormat="1" ht="120" outlineLevel="3">
      <c r="A43" s="71" t="s">
        <v>206</v>
      </c>
      <c r="B43" s="72" t="s">
        <v>28</v>
      </c>
      <c r="C43" s="72" t="s">
        <v>27</v>
      </c>
      <c r="D43" s="72" t="s">
        <v>228</v>
      </c>
      <c r="E43" s="72" t="s">
        <v>29</v>
      </c>
      <c r="F43" s="67"/>
      <c r="G43" s="67"/>
      <c r="H43" s="73">
        <f>SUM(H44)</f>
        <v>7765080</v>
      </c>
      <c r="I43" s="57">
        <f>SUM(I44)</f>
        <v>2403497.14</v>
      </c>
      <c r="J43" s="74">
        <f>SUM(J44)</f>
        <v>0</v>
      </c>
      <c r="K43" s="75">
        <f>SUM(K44)</f>
        <v>2403497.14</v>
      </c>
    </row>
    <row r="44" spans="1:11" s="79" customFormat="1" ht="71.25" outlineLevel="5">
      <c r="A44" s="77" t="s">
        <v>48</v>
      </c>
      <c r="B44" s="61" t="s">
        <v>28</v>
      </c>
      <c r="C44" s="61" t="s">
        <v>27</v>
      </c>
      <c r="D44" s="61" t="s">
        <v>228</v>
      </c>
      <c r="E44" s="61" t="s">
        <v>49</v>
      </c>
      <c r="F44" s="62"/>
      <c r="G44" s="62"/>
      <c r="H44" s="63">
        <v>7765080</v>
      </c>
      <c r="I44" s="64">
        <v>2403497.14</v>
      </c>
      <c r="J44" s="65">
        <v>0</v>
      </c>
      <c r="K44" s="83">
        <f>I44-J44</f>
        <v>2403497.14</v>
      </c>
    </row>
    <row r="45" spans="1:11" s="76" customFormat="1" ht="120" outlineLevel="3">
      <c r="A45" s="71" t="s">
        <v>257</v>
      </c>
      <c r="B45" s="72">
        <v>148</v>
      </c>
      <c r="C45" s="72" t="s">
        <v>27</v>
      </c>
      <c r="D45" s="72" t="s">
        <v>258</v>
      </c>
      <c r="E45" s="72" t="s">
        <v>29</v>
      </c>
      <c r="F45" s="67"/>
      <c r="G45" s="67"/>
      <c r="H45" s="73">
        <f>SUM(H46:H47)</f>
        <v>123568900</v>
      </c>
      <c r="I45" s="73">
        <f>SUM(I46:I47)</f>
        <v>0</v>
      </c>
      <c r="J45" s="73">
        <f>SUM(J46:J47)</f>
        <v>0</v>
      </c>
      <c r="K45" s="84">
        <f>I45-J45</f>
        <v>0</v>
      </c>
    </row>
    <row r="46" spans="1:11" s="76" customFormat="1" ht="71.25" outlineLevel="3">
      <c r="A46" s="85" t="s">
        <v>48</v>
      </c>
      <c r="B46" s="86">
        <v>148</v>
      </c>
      <c r="C46" s="86" t="s">
        <v>27</v>
      </c>
      <c r="D46" s="86" t="s">
        <v>258</v>
      </c>
      <c r="E46" s="86">
        <v>811</v>
      </c>
      <c r="F46" s="87" t="s">
        <v>261</v>
      </c>
      <c r="G46" s="61" t="s">
        <v>35</v>
      </c>
      <c r="H46" s="88">
        <v>1235700</v>
      </c>
      <c r="I46" s="64">
        <v>0</v>
      </c>
      <c r="J46" s="81">
        <v>0</v>
      </c>
      <c r="K46" s="89">
        <f>I46-J46</f>
        <v>0</v>
      </c>
    </row>
    <row r="47" spans="1:11" s="90" customFormat="1" ht="71.25" outlineLevel="5">
      <c r="A47" s="85" t="s">
        <v>48</v>
      </c>
      <c r="B47" s="86">
        <v>148</v>
      </c>
      <c r="C47" s="86" t="s">
        <v>27</v>
      </c>
      <c r="D47" s="86" t="s">
        <v>258</v>
      </c>
      <c r="E47" s="86">
        <v>811</v>
      </c>
      <c r="F47" s="87" t="s">
        <v>261</v>
      </c>
      <c r="G47" s="61" t="s">
        <v>36</v>
      </c>
      <c r="H47" s="88">
        <v>122333200</v>
      </c>
      <c r="I47" s="64">
        <v>0</v>
      </c>
      <c r="J47" s="81">
        <v>0</v>
      </c>
      <c r="K47" s="89">
        <f>I47-J47</f>
        <v>0</v>
      </c>
    </row>
    <row r="48" spans="1:11" s="76" customFormat="1" ht="60" outlineLevel="3">
      <c r="A48" s="71" t="s">
        <v>54</v>
      </c>
      <c r="B48" s="72" t="s">
        <v>28</v>
      </c>
      <c r="C48" s="72" t="s">
        <v>27</v>
      </c>
      <c r="D48" s="72" t="s">
        <v>55</v>
      </c>
      <c r="E48" s="72" t="s">
        <v>29</v>
      </c>
      <c r="F48" s="67"/>
      <c r="G48" s="67"/>
      <c r="H48" s="73">
        <f>SUM(H49)</f>
        <v>4250000</v>
      </c>
      <c r="I48" s="57">
        <f>SUM(I49)</f>
        <v>1214343</v>
      </c>
      <c r="J48" s="74">
        <f>SUM(J49)</f>
        <v>431950</v>
      </c>
      <c r="K48" s="75">
        <f>SUM(K49)</f>
        <v>782393</v>
      </c>
    </row>
    <row r="49" spans="1:12" s="79" customFormat="1" ht="15" outlineLevel="5">
      <c r="A49" s="77" t="s">
        <v>30</v>
      </c>
      <c r="B49" s="61" t="s">
        <v>28</v>
      </c>
      <c r="C49" s="61" t="s">
        <v>27</v>
      </c>
      <c r="D49" s="61" t="s">
        <v>55</v>
      </c>
      <c r="E49" s="61" t="s">
        <v>31</v>
      </c>
      <c r="F49" s="62"/>
      <c r="G49" s="62"/>
      <c r="H49" s="63">
        <v>4250000</v>
      </c>
      <c r="I49" s="64">
        <v>1214343</v>
      </c>
      <c r="J49" s="81">
        <v>431950</v>
      </c>
      <c r="K49" s="66">
        <f>I49-J49</f>
        <v>782393</v>
      </c>
    </row>
    <row r="50" spans="1:12" s="76" customFormat="1" ht="15" outlineLevel="3">
      <c r="A50" s="71" t="s">
        <v>56</v>
      </c>
      <c r="B50" s="72" t="s">
        <v>28</v>
      </c>
      <c r="C50" s="72" t="s">
        <v>27</v>
      </c>
      <c r="D50" s="72" t="s">
        <v>57</v>
      </c>
      <c r="E50" s="72" t="s">
        <v>29</v>
      </c>
      <c r="F50" s="67"/>
      <c r="G50" s="67"/>
      <c r="H50" s="73">
        <f>SUM(H51:H52)</f>
        <v>0</v>
      </c>
      <c r="I50" s="57">
        <f>SUM(I51:I52)</f>
        <v>0</v>
      </c>
      <c r="J50" s="74">
        <f>SUM(J51:J52)</f>
        <v>0</v>
      </c>
      <c r="K50" s="75">
        <f>SUM(K51:K52)</f>
        <v>0</v>
      </c>
    </row>
    <row r="51" spans="1:12" s="79" customFormat="1" ht="15" outlineLevel="5">
      <c r="A51" s="77" t="s">
        <v>30</v>
      </c>
      <c r="B51" s="61" t="s">
        <v>28</v>
      </c>
      <c r="C51" s="61" t="s">
        <v>27</v>
      </c>
      <c r="D51" s="61" t="s">
        <v>57</v>
      </c>
      <c r="E51" s="61" t="s">
        <v>31</v>
      </c>
      <c r="F51" s="62"/>
      <c r="G51" s="62"/>
      <c r="H51" s="63">
        <v>0</v>
      </c>
      <c r="I51" s="64">
        <v>0</v>
      </c>
      <c r="J51" s="81">
        <v>0</v>
      </c>
      <c r="K51" s="66">
        <f>I51-J51</f>
        <v>0</v>
      </c>
    </row>
    <row r="52" spans="1:12" s="79" customFormat="1" ht="42.75" outlineLevel="5">
      <c r="A52" s="77" t="s">
        <v>58</v>
      </c>
      <c r="B52" s="61" t="s">
        <v>28</v>
      </c>
      <c r="C52" s="61" t="s">
        <v>27</v>
      </c>
      <c r="D52" s="61" t="s">
        <v>57</v>
      </c>
      <c r="E52" s="61" t="s">
        <v>38</v>
      </c>
      <c r="F52" s="62"/>
      <c r="G52" s="62"/>
      <c r="H52" s="63">
        <v>0</v>
      </c>
      <c r="I52" s="64">
        <v>0</v>
      </c>
      <c r="J52" s="81">
        <v>0</v>
      </c>
      <c r="K52" s="66">
        <f>I52-J52</f>
        <v>0</v>
      </c>
    </row>
    <row r="53" spans="1:12" s="76" customFormat="1" ht="45" outlineLevel="3">
      <c r="A53" s="71" t="s">
        <v>59</v>
      </c>
      <c r="B53" s="72" t="s">
        <v>28</v>
      </c>
      <c r="C53" s="72" t="s">
        <v>27</v>
      </c>
      <c r="D53" s="72" t="s">
        <v>60</v>
      </c>
      <c r="E53" s="72" t="s">
        <v>29</v>
      </c>
      <c r="F53" s="67"/>
      <c r="G53" s="67"/>
      <c r="H53" s="73">
        <f>SUM(H54:H63)</f>
        <v>245130900</v>
      </c>
      <c r="I53" s="57">
        <f>SUM(I54:I63)</f>
        <v>106084496</v>
      </c>
      <c r="J53" s="74">
        <f>SUM(J54:J63)</f>
        <v>96351958.930000007</v>
      </c>
      <c r="K53" s="75">
        <f>SUM(K54:K63)</f>
        <v>9732537.0699999947</v>
      </c>
    </row>
    <row r="54" spans="1:12" s="79" customFormat="1" ht="15" outlineLevel="5">
      <c r="A54" s="77" t="s">
        <v>61</v>
      </c>
      <c r="B54" s="61" t="s">
        <v>28</v>
      </c>
      <c r="C54" s="61" t="s">
        <v>27</v>
      </c>
      <c r="D54" s="61" t="s">
        <v>60</v>
      </c>
      <c r="E54" s="61" t="s">
        <v>62</v>
      </c>
      <c r="F54" s="62"/>
      <c r="G54" s="62"/>
      <c r="H54" s="63">
        <v>174529202</v>
      </c>
      <c r="I54" s="64">
        <v>74894932</v>
      </c>
      <c r="J54" s="81">
        <v>68706461.730000004</v>
      </c>
      <c r="K54" s="66">
        <f t="shared" ref="K54:K63" si="1">I54-J54</f>
        <v>6188470.2699999958</v>
      </c>
    </row>
    <row r="55" spans="1:12" s="79" customFormat="1" ht="57" outlineLevel="5">
      <c r="A55" s="77" t="s">
        <v>63</v>
      </c>
      <c r="B55" s="61" t="s">
        <v>28</v>
      </c>
      <c r="C55" s="61" t="s">
        <v>27</v>
      </c>
      <c r="D55" s="61" t="s">
        <v>60</v>
      </c>
      <c r="E55" s="61" t="s">
        <v>64</v>
      </c>
      <c r="F55" s="62"/>
      <c r="G55" s="62"/>
      <c r="H55" s="63">
        <v>52707782</v>
      </c>
      <c r="I55" s="64">
        <v>22618092</v>
      </c>
      <c r="J55" s="14">
        <v>20082280.920000002</v>
      </c>
      <c r="K55" s="66">
        <f t="shared" si="1"/>
        <v>2535811.0799999982</v>
      </c>
    </row>
    <row r="56" spans="1:12" s="79" customFormat="1" ht="42.75" outlineLevel="5">
      <c r="A56" s="77" t="s">
        <v>65</v>
      </c>
      <c r="B56" s="61" t="s">
        <v>28</v>
      </c>
      <c r="C56" s="61" t="s">
        <v>27</v>
      </c>
      <c r="D56" s="61" t="s">
        <v>60</v>
      </c>
      <c r="E56" s="61" t="s">
        <v>66</v>
      </c>
      <c r="F56" s="62"/>
      <c r="G56" s="62"/>
      <c r="H56" s="63">
        <v>2644780</v>
      </c>
      <c r="I56" s="64">
        <v>1102000</v>
      </c>
      <c r="J56" s="14">
        <v>886942.53</v>
      </c>
      <c r="K56" s="66">
        <f t="shared" si="1"/>
        <v>215057.46999999997</v>
      </c>
    </row>
    <row r="57" spans="1:12" s="79" customFormat="1" ht="15" outlineLevel="5">
      <c r="A57" s="77" t="s">
        <v>30</v>
      </c>
      <c r="B57" s="61" t="s">
        <v>28</v>
      </c>
      <c r="C57" s="61" t="s">
        <v>27</v>
      </c>
      <c r="D57" s="61" t="s">
        <v>60</v>
      </c>
      <c r="E57" s="61" t="s">
        <v>31</v>
      </c>
      <c r="F57" s="62"/>
      <c r="G57" s="62"/>
      <c r="H57" s="63">
        <v>6482140</v>
      </c>
      <c r="I57" s="64">
        <v>2701000</v>
      </c>
      <c r="J57" s="14">
        <v>2198099.64</v>
      </c>
      <c r="K57" s="66">
        <f t="shared" si="1"/>
        <v>502900.35999999987</v>
      </c>
    </row>
    <row r="58" spans="1:12" s="79" customFormat="1" ht="15" outlineLevel="5">
      <c r="A58" s="77" t="s">
        <v>203</v>
      </c>
      <c r="B58" s="61" t="s">
        <v>28</v>
      </c>
      <c r="C58" s="61" t="s">
        <v>27</v>
      </c>
      <c r="D58" s="61" t="s">
        <v>60</v>
      </c>
      <c r="E58" s="61">
        <v>247</v>
      </c>
      <c r="F58" s="62"/>
      <c r="G58" s="62"/>
      <c r="H58" s="63">
        <v>4287322</v>
      </c>
      <c r="I58" s="64">
        <v>2262100</v>
      </c>
      <c r="J58" s="14">
        <v>2048690.44</v>
      </c>
      <c r="K58" s="66">
        <f t="shared" si="1"/>
        <v>213409.56000000006</v>
      </c>
    </row>
    <row r="59" spans="1:12" s="79" customFormat="1" ht="71.25" outlineLevel="5">
      <c r="A59" s="77" t="s">
        <v>67</v>
      </c>
      <c r="B59" s="61" t="s">
        <v>28</v>
      </c>
      <c r="C59" s="61" t="s">
        <v>27</v>
      </c>
      <c r="D59" s="61" t="s">
        <v>60</v>
      </c>
      <c r="E59" s="61" t="s">
        <v>68</v>
      </c>
      <c r="F59" s="62"/>
      <c r="G59" s="62"/>
      <c r="H59" s="63">
        <v>3896374</v>
      </c>
      <c r="I59" s="64">
        <v>2274800</v>
      </c>
      <c r="J59" s="14">
        <v>2274800</v>
      </c>
      <c r="K59" s="66">
        <f t="shared" si="1"/>
        <v>0</v>
      </c>
    </row>
    <row r="60" spans="1:12" s="79" customFormat="1" ht="42.75" outlineLevel="5">
      <c r="A60" s="77" t="s">
        <v>163</v>
      </c>
      <c r="B60" s="61" t="s">
        <v>28</v>
      </c>
      <c r="C60" s="61" t="s">
        <v>27</v>
      </c>
      <c r="D60" s="61" t="s">
        <v>60</v>
      </c>
      <c r="E60" s="61" t="s">
        <v>220</v>
      </c>
      <c r="F60" s="62"/>
      <c r="G60" s="62"/>
      <c r="H60" s="63">
        <v>0</v>
      </c>
      <c r="I60" s="64">
        <v>0</v>
      </c>
      <c r="J60" s="81"/>
      <c r="K60" s="66">
        <f t="shared" si="1"/>
        <v>0</v>
      </c>
      <c r="L60" s="81"/>
    </row>
    <row r="61" spans="1:12" s="79" customFormat="1" ht="28.5" outlineLevel="5">
      <c r="A61" s="77" t="s">
        <v>69</v>
      </c>
      <c r="B61" s="61" t="s">
        <v>28</v>
      </c>
      <c r="C61" s="61" t="s">
        <v>27</v>
      </c>
      <c r="D61" s="61" t="s">
        <v>60</v>
      </c>
      <c r="E61" s="61" t="s">
        <v>70</v>
      </c>
      <c r="F61" s="62"/>
      <c r="G61" s="62"/>
      <c r="H61" s="63">
        <v>515628</v>
      </c>
      <c r="I61" s="64">
        <v>163900</v>
      </c>
      <c r="J61" s="81">
        <v>144415.64000000001</v>
      </c>
      <c r="K61" s="66">
        <f t="shared" si="1"/>
        <v>19484.359999999986</v>
      </c>
    </row>
    <row r="62" spans="1:12" s="79" customFormat="1" ht="15" outlineLevel="5">
      <c r="A62" s="77" t="s">
        <v>71</v>
      </c>
      <c r="B62" s="61" t="s">
        <v>28</v>
      </c>
      <c r="C62" s="61" t="s">
        <v>27</v>
      </c>
      <c r="D62" s="61" t="s">
        <v>60</v>
      </c>
      <c r="E62" s="61" t="s">
        <v>72</v>
      </c>
      <c r="F62" s="62"/>
      <c r="G62" s="62"/>
      <c r="H62" s="63">
        <v>67019</v>
      </c>
      <c r="I62" s="64">
        <v>67019</v>
      </c>
      <c r="J62" s="81">
        <v>10268.030000000001</v>
      </c>
      <c r="K62" s="66">
        <f t="shared" si="1"/>
        <v>56750.97</v>
      </c>
    </row>
    <row r="63" spans="1:12" s="79" customFormat="1" ht="15" outlineLevel="5">
      <c r="A63" s="77" t="s">
        <v>73</v>
      </c>
      <c r="B63" s="61" t="s">
        <v>28</v>
      </c>
      <c r="C63" s="61" t="s">
        <v>27</v>
      </c>
      <c r="D63" s="61" t="s">
        <v>60</v>
      </c>
      <c r="E63" s="61">
        <v>853</v>
      </c>
      <c r="F63" s="62"/>
      <c r="G63" s="62"/>
      <c r="H63" s="63">
        <v>653</v>
      </c>
      <c r="I63" s="64">
        <v>653</v>
      </c>
      <c r="J63" s="81"/>
      <c r="K63" s="66">
        <f t="shared" si="1"/>
        <v>653</v>
      </c>
    </row>
    <row r="64" spans="1:12" s="76" customFormat="1" ht="30" outlineLevel="3">
      <c r="A64" s="71" t="s">
        <v>239</v>
      </c>
      <c r="B64" s="72" t="s">
        <v>28</v>
      </c>
      <c r="C64" s="72" t="s">
        <v>27</v>
      </c>
      <c r="D64" s="72" t="s">
        <v>207</v>
      </c>
      <c r="E64" s="72" t="s">
        <v>29</v>
      </c>
      <c r="F64" s="67"/>
      <c r="G64" s="67"/>
      <c r="H64" s="73">
        <f>SUM(H65:H66)</f>
        <v>25000000</v>
      </c>
      <c r="I64" s="73">
        <f>SUM(I65:I66)</f>
        <v>0</v>
      </c>
      <c r="J64" s="73">
        <f>SUM(J65:J66)</f>
        <v>0</v>
      </c>
      <c r="K64" s="75">
        <f>SUM(K65:K66)</f>
        <v>0</v>
      </c>
    </row>
    <row r="65" spans="1:13" s="79" customFormat="1" ht="42.75" outlineLevel="5">
      <c r="A65" s="77" t="s">
        <v>30</v>
      </c>
      <c r="B65" s="61" t="s">
        <v>28</v>
      </c>
      <c r="C65" s="61" t="s">
        <v>27</v>
      </c>
      <c r="D65" s="61" t="s">
        <v>240</v>
      </c>
      <c r="E65" s="61" t="s">
        <v>31</v>
      </c>
      <c r="F65" s="61" t="s">
        <v>253</v>
      </c>
      <c r="G65" s="61" t="s">
        <v>36</v>
      </c>
      <c r="H65" s="91">
        <v>24750000</v>
      </c>
      <c r="I65" s="78">
        <v>0</v>
      </c>
      <c r="J65" s="65">
        <v>0</v>
      </c>
      <c r="K65" s="66">
        <f>I65-J65</f>
        <v>0</v>
      </c>
    </row>
    <row r="66" spans="1:13" s="79" customFormat="1" ht="42.75" outlineLevel="5">
      <c r="A66" s="77" t="s">
        <v>30</v>
      </c>
      <c r="B66" s="61" t="s">
        <v>28</v>
      </c>
      <c r="C66" s="61" t="s">
        <v>27</v>
      </c>
      <c r="D66" s="61" t="s">
        <v>240</v>
      </c>
      <c r="E66" s="61" t="s">
        <v>31</v>
      </c>
      <c r="F66" s="61" t="s">
        <v>253</v>
      </c>
      <c r="G66" s="61" t="s">
        <v>35</v>
      </c>
      <c r="H66" s="91">
        <v>250000</v>
      </c>
      <c r="I66" s="78">
        <v>0</v>
      </c>
      <c r="J66" s="65">
        <v>0</v>
      </c>
      <c r="K66" s="66">
        <f>I66-J66</f>
        <v>0</v>
      </c>
    </row>
    <row r="67" spans="1:13" s="76" customFormat="1" ht="60" outlineLevel="3">
      <c r="A67" s="71" t="s">
        <v>75</v>
      </c>
      <c r="B67" s="72" t="s">
        <v>28</v>
      </c>
      <c r="C67" s="72" t="s">
        <v>27</v>
      </c>
      <c r="D67" s="72" t="s">
        <v>76</v>
      </c>
      <c r="E67" s="72" t="s">
        <v>29</v>
      </c>
      <c r="F67" s="67"/>
      <c r="G67" s="67"/>
      <c r="H67" s="73">
        <f>SUM(H68)</f>
        <v>0</v>
      </c>
      <c r="I67" s="57">
        <f>SUM(I68)</f>
        <v>0</v>
      </c>
      <c r="J67" s="74">
        <f>SUM(J68)</f>
        <v>0</v>
      </c>
      <c r="K67" s="75">
        <f>SUM(K68)</f>
        <v>0</v>
      </c>
    </row>
    <row r="68" spans="1:13" s="79" customFormat="1" ht="71.25" outlineLevel="5">
      <c r="A68" s="77" t="s">
        <v>48</v>
      </c>
      <c r="B68" s="61" t="s">
        <v>28</v>
      </c>
      <c r="C68" s="61" t="s">
        <v>27</v>
      </c>
      <c r="D68" s="61" t="s">
        <v>76</v>
      </c>
      <c r="E68" s="61" t="s">
        <v>49</v>
      </c>
      <c r="F68" s="62"/>
      <c r="G68" s="62"/>
      <c r="H68" s="63">
        <v>0</v>
      </c>
      <c r="I68" s="64">
        <v>0</v>
      </c>
      <c r="J68" s="65">
        <v>0</v>
      </c>
      <c r="K68" s="66">
        <f>I68-J68</f>
        <v>0</v>
      </c>
    </row>
    <row r="69" spans="1:13" s="92" customFormat="1" ht="60" outlineLevel="5">
      <c r="A69" s="71" t="s">
        <v>201</v>
      </c>
      <c r="B69" s="72" t="s">
        <v>28</v>
      </c>
      <c r="C69" s="72" t="s">
        <v>27</v>
      </c>
      <c r="D69" s="72" t="s">
        <v>264</v>
      </c>
      <c r="E69" s="72" t="s">
        <v>29</v>
      </c>
      <c r="F69" s="67"/>
      <c r="G69" s="67"/>
      <c r="H69" s="73">
        <f>SUM(H70)</f>
        <v>750000</v>
      </c>
      <c r="I69" s="73">
        <f>SUM(I70)</f>
        <v>214300</v>
      </c>
      <c r="J69" s="73">
        <f>SUM(J70)</f>
        <v>76200</v>
      </c>
      <c r="K69" s="75">
        <f>SUM(K70)</f>
        <v>138100</v>
      </c>
      <c r="M69" s="76"/>
    </row>
    <row r="70" spans="1:13" s="92" customFormat="1" ht="71.25" outlineLevel="5">
      <c r="A70" s="77" t="s">
        <v>48</v>
      </c>
      <c r="B70" s="61" t="s">
        <v>28</v>
      </c>
      <c r="C70" s="61" t="s">
        <v>27</v>
      </c>
      <c r="D70" s="61" t="s">
        <v>264</v>
      </c>
      <c r="E70" s="61">
        <v>244</v>
      </c>
      <c r="F70" s="93"/>
      <c r="G70" s="93"/>
      <c r="H70" s="94">
        <v>750000</v>
      </c>
      <c r="I70" s="95">
        <v>214300</v>
      </c>
      <c r="J70" s="96">
        <v>76200</v>
      </c>
      <c r="K70" s="97">
        <f>I70-J70</f>
        <v>138100</v>
      </c>
      <c r="M70" s="76"/>
    </row>
    <row r="71" spans="1:13" s="79" customFormat="1" ht="90" outlineLevel="5">
      <c r="A71" s="71" t="s">
        <v>259</v>
      </c>
      <c r="B71" s="72">
        <v>148</v>
      </c>
      <c r="C71" s="72" t="s">
        <v>27</v>
      </c>
      <c r="D71" s="72" t="s">
        <v>260</v>
      </c>
      <c r="E71" s="72" t="s">
        <v>29</v>
      </c>
      <c r="F71" s="67"/>
      <c r="G71" s="67"/>
      <c r="H71" s="73">
        <f>SUM(H72:H73)</f>
        <v>200460036</v>
      </c>
      <c r="I71" s="73">
        <f>SUM(I72:I73)</f>
        <v>0</v>
      </c>
      <c r="J71" s="73">
        <f>SUM(J72:J73)</f>
        <v>0</v>
      </c>
      <c r="K71" s="98">
        <f>K72+K73</f>
        <v>0</v>
      </c>
    </row>
    <row r="72" spans="1:13" s="99" customFormat="1" ht="71.25" outlineLevel="5">
      <c r="A72" s="85" t="s">
        <v>48</v>
      </c>
      <c r="B72" s="86" t="s">
        <v>28</v>
      </c>
      <c r="C72" s="86" t="s">
        <v>27</v>
      </c>
      <c r="D72" s="86" t="s">
        <v>260</v>
      </c>
      <c r="E72" s="86">
        <v>811</v>
      </c>
      <c r="F72" s="87" t="s">
        <v>262</v>
      </c>
      <c r="G72" s="61" t="s">
        <v>35</v>
      </c>
      <c r="H72" s="88">
        <v>2004636</v>
      </c>
      <c r="I72" s="64">
        <v>0</v>
      </c>
      <c r="J72" s="81">
        <v>0</v>
      </c>
      <c r="K72" s="98">
        <f>I72-J72</f>
        <v>0</v>
      </c>
    </row>
    <row r="73" spans="1:13" s="90" customFormat="1" ht="71.25" outlineLevel="5">
      <c r="A73" s="85" t="s">
        <v>48</v>
      </c>
      <c r="B73" s="86" t="s">
        <v>28</v>
      </c>
      <c r="C73" s="86" t="s">
        <v>27</v>
      </c>
      <c r="D73" s="86" t="s">
        <v>260</v>
      </c>
      <c r="E73" s="86">
        <v>811</v>
      </c>
      <c r="F73" s="87" t="s">
        <v>262</v>
      </c>
      <c r="G73" s="61" t="s">
        <v>36</v>
      </c>
      <c r="H73" s="88">
        <v>198455400</v>
      </c>
      <c r="I73" s="64">
        <v>0</v>
      </c>
      <c r="J73" s="81">
        <v>0</v>
      </c>
      <c r="K73" s="98">
        <f>I73-J73</f>
        <v>0</v>
      </c>
    </row>
    <row r="74" spans="1:13" s="76" customFormat="1" ht="105" outlineLevel="3">
      <c r="A74" s="71" t="s">
        <v>77</v>
      </c>
      <c r="B74" s="72" t="s">
        <v>28</v>
      </c>
      <c r="C74" s="72" t="s">
        <v>78</v>
      </c>
      <c r="D74" s="72" t="s">
        <v>79</v>
      </c>
      <c r="E74" s="72" t="s">
        <v>29</v>
      </c>
      <c r="F74" s="67"/>
      <c r="G74" s="67"/>
      <c r="H74" s="73">
        <f>SUM(H75:H76)</f>
        <v>172015200</v>
      </c>
      <c r="I74" s="57">
        <f>SUM(I75:I76)</f>
        <v>72323000</v>
      </c>
      <c r="J74" s="74">
        <f>SUM(J75:J76)</f>
        <v>71671985.209999993</v>
      </c>
      <c r="K74" s="75">
        <f>SUM(K75:K76)</f>
        <v>651014.79</v>
      </c>
    </row>
    <row r="75" spans="1:13" s="79" customFormat="1" ht="15" outlineLevel="5">
      <c r="A75" s="77" t="s">
        <v>30</v>
      </c>
      <c r="B75" s="61" t="s">
        <v>28</v>
      </c>
      <c r="C75" s="61" t="s">
        <v>78</v>
      </c>
      <c r="D75" s="61" t="s">
        <v>79</v>
      </c>
      <c r="E75" s="61" t="s">
        <v>31</v>
      </c>
      <c r="F75" s="62"/>
      <c r="G75" s="62"/>
      <c r="H75" s="63">
        <v>1200000</v>
      </c>
      <c r="I75" s="64">
        <v>500000</v>
      </c>
      <c r="J75" s="81">
        <v>-17014.79</v>
      </c>
      <c r="K75" s="66">
        <f>I75-J75</f>
        <v>517014.79</v>
      </c>
    </row>
    <row r="76" spans="1:13" s="79" customFormat="1" ht="42.75" outlineLevel="5">
      <c r="A76" s="80" t="s">
        <v>37</v>
      </c>
      <c r="B76" s="61" t="s">
        <v>28</v>
      </c>
      <c r="C76" s="61" t="s">
        <v>78</v>
      </c>
      <c r="D76" s="61" t="s">
        <v>79</v>
      </c>
      <c r="E76" s="61" t="s">
        <v>80</v>
      </c>
      <c r="F76" s="62"/>
      <c r="G76" s="62"/>
      <c r="H76" s="100">
        <v>170815200</v>
      </c>
      <c r="I76" s="64">
        <v>71823000</v>
      </c>
      <c r="J76" s="81">
        <v>71689000</v>
      </c>
      <c r="K76" s="66">
        <f>I76-J76</f>
        <v>134000</v>
      </c>
    </row>
    <row r="77" spans="1:13" s="76" customFormat="1" ht="75" outlineLevel="3">
      <c r="A77" s="71" t="s">
        <v>81</v>
      </c>
      <c r="B77" s="72" t="s">
        <v>28</v>
      </c>
      <c r="C77" s="72" t="s">
        <v>78</v>
      </c>
      <c r="D77" s="72" t="s">
        <v>82</v>
      </c>
      <c r="E77" s="72" t="s">
        <v>29</v>
      </c>
      <c r="F77" s="67"/>
      <c r="G77" s="67"/>
      <c r="H77" s="73">
        <f>SUM(H78:H78)</f>
        <v>75731500</v>
      </c>
      <c r="I77" s="57">
        <f>SUM(I78:I78)</f>
        <v>5174400</v>
      </c>
      <c r="J77" s="101">
        <f>SUM(J78:J78)</f>
        <v>5174400</v>
      </c>
      <c r="K77" s="102">
        <f>SUM(K78:K78)</f>
        <v>0</v>
      </c>
    </row>
    <row r="78" spans="1:13" s="79" customFormat="1" ht="42.75" outlineLevel="5">
      <c r="A78" s="77" t="s">
        <v>83</v>
      </c>
      <c r="B78" s="61" t="s">
        <v>28</v>
      </c>
      <c r="C78" s="61" t="s">
        <v>78</v>
      </c>
      <c r="D78" s="61" t="s">
        <v>82</v>
      </c>
      <c r="E78" s="61" t="s">
        <v>84</v>
      </c>
      <c r="F78" s="61" t="s">
        <v>236</v>
      </c>
      <c r="G78" s="61" t="s">
        <v>36</v>
      </c>
      <c r="H78" s="63">
        <v>75731500</v>
      </c>
      <c r="I78" s="78">
        <v>5174400</v>
      </c>
      <c r="J78" s="81">
        <v>5174400</v>
      </c>
      <c r="K78" s="103">
        <f>I78-J78</f>
        <v>0</v>
      </c>
      <c r="L78" s="104"/>
    </row>
    <row r="79" spans="1:13" s="76" customFormat="1" ht="45" outlineLevel="3">
      <c r="A79" s="71" t="s">
        <v>59</v>
      </c>
      <c r="B79" s="72" t="s">
        <v>28</v>
      </c>
      <c r="C79" s="72" t="s">
        <v>86</v>
      </c>
      <c r="D79" s="72" t="s">
        <v>87</v>
      </c>
      <c r="E79" s="72" t="s">
        <v>29</v>
      </c>
      <c r="F79" s="67"/>
      <c r="G79" s="67"/>
      <c r="H79" s="73">
        <f>SUM(H80:H90)</f>
        <v>3695951000</v>
      </c>
      <c r="I79" s="57">
        <f>SUM(I80:I90)</f>
        <v>1502946100</v>
      </c>
      <c r="J79" s="101">
        <f>SUM(J80:J90)</f>
        <v>1487068331.5999999</v>
      </c>
      <c r="K79" s="102">
        <f>SUM(K80:K90)</f>
        <v>15877768.399999999</v>
      </c>
    </row>
    <row r="80" spans="1:13" s="79" customFormat="1" ht="15" outlineLevel="5">
      <c r="A80" s="77" t="s">
        <v>61</v>
      </c>
      <c r="B80" s="61" t="s">
        <v>28</v>
      </c>
      <c r="C80" s="61" t="s">
        <v>86</v>
      </c>
      <c r="D80" s="61" t="s">
        <v>87</v>
      </c>
      <c r="E80" s="61" t="s">
        <v>62</v>
      </c>
      <c r="F80" s="62"/>
      <c r="G80" s="62"/>
      <c r="H80" s="63">
        <v>130027146</v>
      </c>
      <c r="I80" s="78">
        <v>51391500</v>
      </c>
      <c r="J80" s="14">
        <v>46735716.960000001</v>
      </c>
      <c r="K80" s="66">
        <f t="shared" ref="K80:K109" si="2">I80-J80</f>
        <v>4655783.0399999991</v>
      </c>
    </row>
    <row r="81" spans="1:13" s="79" customFormat="1" ht="28.5" outlineLevel="5">
      <c r="A81" s="77" t="s">
        <v>88</v>
      </c>
      <c r="B81" s="61" t="s">
        <v>28</v>
      </c>
      <c r="C81" s="61" t="s">
        <v>86</v>
      </c>
      <c r="D81" s="61" t="s">
        <v>87</v>
      </c>
      <c r="E81" s="61">
        <v>112</v>
      </c>
      <c r="F81" s="62"/>
      <c r="G81" s="62"/>
      <c r="H81" s="63">
        <v>0</v>
      </c>
      <c r="I81" s="78">
        <v>0</v>
      </c>
      <c r="J81" s="81"/>
      <c r="K81" s="66">
        <f t="shared" si="2"/>
        <v>0</v>
      </c>
    </row>
    <row r="82" spans="1:13" s="79" customFormat="1" ht="57" outlineLevel="5">
      <c r="A82" s="77" t="s">
        <v>63</v>
      </c>
      <c r="B82" s="61" t="s">
        <v>28</v>
      </c>
      <c r="C82" s="61" t="s">
        <v>86</v>
      </c>
      <c r="D82" s="61" t="s">
        <v>87</v>
      </c>
      <c r="E82" s="61" t="s">
        <v>64</v>
      </c>
      <c r="F82" s="62"/>
      <c r="G82" s="62"/>
      <c r="H82" s="63">
        <v>39268194</v>
      </c>
      <c r="I82" s="78">
        <v>15520500</v>
      </c>
      <c r="J82" s="14">
        <v>13313435.300000001</v>
      </c>
      <c r="K82" s="66">
        <f t="shared" si="2"/>
        <v>2207064.6999999993</v>
      </c>
    </row>
    <row r="83" spans="1:13" s="79" customFormat="1" ht="42.75" outlineLevel="5">
      <c r="A83" s="77" t="s">
        <v>65</v>
      </c>
      <c r="B83" s="61" t="s">
        <v>28</v>
      </c>
      <c r="C83" s="61" t="s">
        <v>86</v>
      </c>
      <c r="D83" s="61" t="s">
        <v>87</v>
      </c>
      <c r="E83" s="61" t="s">
        <v>66</v>
      </c>
      <c r="F83" s="62"/>
      <c r="G83" s="62"/>
      <c r="H83" s="63">
        <v>465168</v>
      </c>
      <c r="I83" s="78">
        <v>194000</v>
      </c>
      <c r="J83" s="81">
        <v>100637.11</v>
      </c>
      <c r="K83" s="66">
        <f t="shared" si="2"/>
        <v>93362.89</v>
      </c>
    </row>
    <row r="84" spans="1:13" s="79" customFormat="1" ht="15" outlineLevel="5">
      <c r="A84" s="77" t="s">
        <v>30</v>
      </c>
      <c r="B84" s="61" t="s">
        <v>28</v>
      </c>
      <c r="C84" s="61" t="s">
        <v>86</v>
      </c>
      <c r="D84" s="61" t="s">
        <v>87</v>
      </c>
      <c r="E84" s="61" t="s">
        <v>31</v>
      </c>
      <c r="F84" s="62"/>
      <c r="G84" s="62"/>
      <c r="H84" s="63">
        <v>29843579</v>
      </c>
      <c r="I84" s="78">
        <v>11851500</v>
      </c>
      <c r="J84" s="81">
        <v>7864759.79</v>
      </c>
      <c r="K84" s="66">
        <f t="shared" si="2"/>
        <v>3986740.21</v>
      </c>
    </row>
    <row r="85" spans="1:13" s="79" customFormat="1" ht="15" outlineLevel="5">
      <c r="A85" s="77" t="s">
        <v>203</v>
      </c>
      <c r="B85" s="61" t="s">
        <v>28</v>
      </c>
      <c r="C85" s="61" t="s">
        <v>86</v>
      </c>
      <c r="D85" s="61" t="s">
        <v>87</v>
      </c>
      <c r="E85" s="61">
        <v>247</v>
      </c>
      <c r="F85" s="62"/>
      <c r="G85" s="62"/>
      <c r="H85" s="63">
        <v>4091253</v>
      </c>
      <c r="I85" s="78">
        <v>2045500</v>
      </c>
      <c r="J85" s="81">
        <v>1605871.44</v>
      </c>
      <c r="K85" s="66">
        <f t="shared" si="2"/>
        <v>439628.56000000006</v>
      </c>
    </row>
    <row r="86" spans="1:13" s="79" customFormat="1" ht="71.25" outlineLevel="5">
      <c r="A86" s="77" t="s">
        <v>67</v>
      </c>
      <c r="B86" s="61" t="s">
        <v>28</v>
      </c>
      <c r="C86" s="61" t="s">
        <v>86</v>
      </c>
      <c r="D86" s="61" t="s">
        <v>87</v>
      </c>
      <c r="E86" s="61" t="s">
        <v>68</v>
      </c>
      <c r="F86" s="62"/>
      <c r="G86" s="62"/>
      <c r="H86" s="63">
        <v>3491217360</v>
      </c>
      <c r="I86" s="78">
        <v>1421454000</v>
      </c>
      <c r="J86" s="14">
        <v>1417053802</v>
      </c>
      <c r="K86" s="66">
        <f t="shared" si="2"/>
        <v>4400198</v>
      </c>
    </row>
    <row r="87" spans="1:13" s="79" customFormat="1" ht="28.5" outlineLevel="5">
      <c r="A87" s="77" t="s">
        <v>52</v>
      </c>
      <c r="B87" s="61" t="s">
        <v>28</v>
      </c>
      <c r="C87" s="61" t="s">
        <v>86</v>
      </c>
      <c r="D87" s="61" t="s">
        <v>87</v>
      </c>
      <c r="E87" s="61" t="s">
        <v>53</v>
      </c>
      <c r="F87" s="62"/>
      <c r="G87" s="62"/>
      <c r="H87" s="63">
        <v>0</v>
      </c>
      <c r="I87" s="78">
        <v>0</v>
      </c>
      <c r="J87" s="81"/>
      <c r="K87" s="66">
        <f t="shared" si="2"/>
        <v>0</v>
      </c>
    </row>
    <row r="88" spans="1:13" s="79" customFormat="1" ht="28.5" outlineLevel="5">
      <c r="A88" s="77" t="s">
        <v>69</v>
      </c>
      <c r="B88" s="61" t="s">
        <v>28</v>
      </c>
      <c r="C88" s="61" t="s">
        <v>86</v>
      </c>
      <c r="D88" s="61" t="s">
        <v>87</v>
      </c>
      <c r="E88" s="61" t="s">
        <v>70</v>
      </c>
      <c r="F88" s="62"/>
      <c r="G88" s="62"/>
      <c r="H88" s="63">
        <v>923473</v>
      </c>
      <c r="I88" s="78">
        <v>461700</v>
      </c>
      <c r="J88" s="81">
        <v>382935</v>
      </c>
      <c r="K88" s="66">
        <f t="shared" si="2"/>
        <v>78765</v>
      </c>
    </row>
    <row r="89" spans="1:13" s="79" customFormat="1" ht="15" outlineLevel="5">
      <c r="A89" s="77" t="s">
        <v>71</v>
      </c>
      <c r="B89" s="61" t="s">
        <v>28</v>
      </c>
      <c r="C89" s="61" t="s">
        <v>86</v>
      </c>
      <c r="D89" s="61" t="s">
        <v>87</v>
      </c>
      <c r="E89" s="61" t="s">
        <v>72</v>
      </c>
      <c r="F89" s="62"/>
      <c r="G89" s="62"/>
      <c r="H89" s="63">
        <v>36851</v>
      </c>
      <c r="I89" s="78">
        <v>18400</v>
      </c>
      <c r="J89" s="81">
        <v>11174</v>
      </c>
      <c r="K89" s="66">
        <f t="shared" si="2"/>
        <v>7226</v>
      </c>
    </row>
    <row r="90" spans="1:13" s="79" customFormat="1" ht="15" outlineLevel="5">
      <c r="A90" s="77" t="s">
        <v>73</v>
      </c>
      <c r="B90" s="61" t="s">
        <v>28</v>
      </c>
      <c r="C90" s="61" t="s">
        <v>86</v>
      </c>
      <c r="D90" s="61" t="s">
        <v>87</v>
      </c>
      <c r="E90" s="61">
        <v>853</v>
      </c>
      <c r="F90" s="62"/>
      <c r="G90" s="62"/>
      <c r="H90" s="63">
        <v>77976</v>
      </c>
      <c r="I90" s="78">
        <v>9000</v>
      </c>
      <c r="J90" s="81"/>
      <c r="K90" s="66">
        <f t="shared" si="2"/>
        <v>9000</v>
      </c>
    </row>
    <row r="91" spans="1:13" s="92" customFormat="1" ht="120" outlineLevel="5">
      <c r="A91" s="71" t="s">
        <v>202</v>
      </c>
      <c r="B91" s="72" t="s">
        <v>28</v>
      </c>
      <c r="C91" s="72" t="s">
        <v>86</v>
      </c>
      <c r="D91" s="72">
        <v>2220681950</v>
      </c>
      <c r="E91" s="72" t="s">
        <v>29</v>
      </c>
      <c r="F91" s="105"/>
      <c r="G91" s="105"/>
      <c r="H91" s="106">
        <f>SUM(H92:H92)</f>
        <v>3025800</v>
      </c>
      <c r="I91" s="107">
        <f>SUM(I92:I92)</f>
        <v>504200</v>
      </c>
      <c r="J91" s="108">
        <f>SUM(J92:J92)</f>
        <v>384282.63</v>
      </c>
      <c r="K91" s="109">
        <f>SUM(K92:K92)</f>
        <v>119917.37</v>
      </c>
      <c r="L91" s="76"/>
      <c r="M91" s="76"/>
    </row>
    <row r="92" spans="1:13" s="79" customFormat="1" ht="15" outlineLevel="5">
      <c r="A92" s="77" t="s">
        <v>61</v>
      </c>
      <c r="B92" s="61" t="s">
        <v>28</v>
      </c>
      <c r="C92" s="61" t="s">
        <v>86</v>
      </c>
      <c r="D92" s="61">
        <v>2220681950</v>
      </c>
      <c r="E92" s="61">
        <v>631</v>
      </c>
      <c r="F92" s="62"/>
      <c r="G92" s="62"/>
      <c r="H92" s="63">
        <v>3025800</v>
      </c>
      <c r="I92" s="78">
        <v>504200</v>
      </c>
      <c r="J92" s="81">
        <v>384282.63</v>
      </c>
      <c r="K92" s="66">
        <f t="shared" si="2"/>
        <v>119917.37</v>
      </c>
      <c r="L92" s="110"/>
      <c r="M92" s="110"/>
    </row>
    <row r="93" spans="1:13" s="76" customFormat="1" ht="165" outlineLevel="5">
      <c r="A93" s="111" t="s">
        <v>241</v>
      </c>
      <c r="B93" s="72">
        <v>148</v>
      </c>
      <c r="C93" s="72">
        <v>1003</v>
      </c>
      <c r="D93" s="112" t="s">
        <v>242</v>
      </c>
      <c r="E93" s="72" t="s">
        <v>29</v>
      </c>
      <c r="F93" s="72"/>
      <c r="G93" s="72"/>
      <c r="H93" s="106">
        <v>0</v>
      </c>
      <c r="I93" s="107">
        <f>SUM(I94)</f>
        <v>0</v>
      </c>
      <c r="J93" s="113">
        <f>SUM(J94)</f>
        <v>0</v>
      </c>
      <c r="K93" s="114">
        <f>SUM(K94)</f>
        <v>0</v>
      </c>
    </row>
    <row r="94" spans="1:13" s="110" customFormat="1" ht="42.75" outlineLevel="5">
      <c r="A94" s="115" t="s">
        <v>92</v>
      </c>
      <c r="B94" s="61">
        <v>148</v>
      </c>
      <c r="C94" s="61">
        <v>1003</v>
      </c>
      <c r="D94" s="116" t="s">
        <v>242</v>
      </c>
      <c r="E94" s="61">
        <v>322</v>
      </c>
      <c r="F94" s="117" t="s">
        <v>251</v>
      </c>
      <c r="G94" s="61" t="s">
        <v>36</v>
      </c>
      <c r="H94" s="63">
        <v>0</v>
      </c>
      <c r="I94" s="78">
        <v>0</v>
      </c>
      <c r="J94" s="65">
        <v>0</v>
      </c>
      <c r="K94" s="66">
        <f t="shared" ref="K94:K99" si="3">I94-J94</f>
        <v>0</v>
      </c>
    </row>
    <row r="95" spans="1:13" s="110" customFormat="1" ht="165" outlineLevel="5">
      <c r="A95" s="67" t="s">
        <v>241</v>
      </c>
      <c r="B95" s="67">
        <v>148</v>
      </c>
      <c r="C95" s="67">
        <v>1003</v>
      </c>
      <c r="D95" s="67" t="s">
        <v>269</v>
      </c>
      <c r="E95" s="67">
        <v>322</v>
      </c>
      <c r="F95" s="67" t="s">
        <v>251</v>
      </c>
      <c r="G95" s="67" t="s">
        <v>36</v>
      </c>
      <c r="H95" s="69">
        <v>8806300</v>
      </c>
      <c r="I95" s="69">
        <v>8806300</v>
      </c>
      <c r="J95" s="68">
        <v>8806300</v>
      </c>
      <c r="K95" s="66">
        <f t="shared" si="3"/>
        <v>0</v>
      </c>
    </row>
    <row r="96" spans="1:13" s="110" customFormat="1" ht="105" outlineLevel="5">
      <c r="A96" s="67" t="s">
        <v>266</v>
      </c>
      <c r="B96" s="67">
        <v>148</v>
      </c>
      <c r="C96" s="67">
        <v>1003</v>
      </c>
      <c r="D96" s="67">
        <v>9990099300</v>
      </c>
      <c r="E96" s="72" t="s">
        <v>29</v>
      </c>
      <c r="F96" s="67"/>
      <c r="G96" s="67"/>
      <c r="H96" s="118">
        <f>H97+H98</f>
        <v>99314100</v>
      </c>
      <c r="I96" s="67">
        <v>0</v>
      </c>
      <c r="J96" s="119">
        <v>0</v>
      </c>
      <c r="K96" s="66">
        <f t="shared" si="3"/>
        <v>0</v>
      </c>
    </row>
    <row r="97" spans="1:13" s="110" customFormat="1" ht="15" outlineLevel="5">
      <c r="A97" s="115" t="s">
        <v>30</v>
      </c>
      <c r="B97" s="61">
        <v>148</v>
      </c>
      <c r="C97" s="61">
        <v>1003</v>
      </c>
      <c r="D97" s="67">
        <v>9990099300</v>
      </c>
      <c r="E97" s="61">
        <v>244</v>
      </c>
      <c r="F97" s="117"/>
      <c r="G97" s="61"/>
      <c r="H97" s="63">
        <v>494100</v>
      </c>
      <c r="I97" s="78">
        <v>0</v>
      </c>
      <c r="J97" s="120">
        <v>0</v>
      </c>
      <c r="K97" s="66">
        <f t="shared" si="3"/>
        <v>0</v>
      </c>
    </row>
    <row r="98" spans="1:13" s="110" customFormat="1" ht="42.75" outlineLevel="5">
      <c r="A98" s="115" t="s">
        <v>139</v>
      </c>
      <c r="B98" s="61">
        <v>148</v>
      </c>
      <c r="C98" s="61">
        <v>1003</v>
      </c>
      <c r="D98" s="67">
        <v>9990099300</v>
      </c>
      <c r="E98" s="61">
        <v>313</v>
      </c>
      <c r="F98" s="117"/>
      <c r="G98" s="61"/>
      <c r="H98" s="63">
        <v>98820000</v>
      </c>
      <c r="I98" s="78">
        <v>0</v>
      </c>
      <c r="J98" s="120">
        <v>0</v>
      </c>
      <c r="K98" s="66">
        <f t="shared" si="3"/>
        <v>0</v>
      </c>
    </row>
    <row r="99" spans="1:13" s="76" customFormat="1" ht="45" outlineLevel="3">
      <c r="A99" s="71" t="s">
        <v>89</v>
      </c>
      <c r="B99" s="72" t="s">
        <v>28</v>
      </c>
      <c r="C99" s="72" t="s">
        <v>90</v>
      </c>
      <c r="D99" s="72" t="s">
        <v>91</v>
      </c>
      <c r="E99" s="72" t="s">
        <v>29</v>
      </c>
      <c r="F99" s="67"/>
      <c r="G99" s="67"/>
      <c r="H99" s="73">
        <f>SUM(H100:H101)</f>
        <v>154942300</v>
      </c>
      <c r="I99" s="57">
        <f>SUM(I100:I101)</f>
        <v>154942300</v>
      </c>
      <c r="J99" s="101">
        <f>SUM(J100:J101)</f>
        <v>154942300</v>
      </c>
      <c r="K99" s="66">
        <f t="shared" si="3"/>
        <v>0</v>
      </c>
    </row>
    <row r="100" spans="1:13" s="127" customFormat="1" ht="42.75" outlineLevel="5">
      <c r="A100" s="121" t="s">
        <v>92</v>
      </c>
      <c r="B100" s="122" t="s">
        <v>28</v>
      </c>
      <c r="C100" s="122" t="s">
        <v>90</v>
      </c>
      <c r="D100" s="122" t="s">
        <v>91</v>
      </c>
      <c r="E100" s="122" t="s">
        <v>93</v>
      </c>
      <c r="F100" s="122" t="s">
        <v>211</v>
      </c>
      <c r="G100" s="122" t="s">
        <v>36</v>
      </c>
      <c r="H100" s="123">
        <v>0</v>
      </c>
      <c r="I100" s="124">
        <v>0</v>
      </c>
      <c r="J100" s="125"/>
      <c r="K100" s="126">
        <f t="shared" si="2"/>
        <v>0</v>
      </c>
    </row>
    <row r="101" spans="1:13" s="79" customFormat="1" ht="42.75" outlineLevel="5">
      <c r="A101" s="77" t="s">
        <v>92</v>
      </c>
      <c r="B101" s="61" t="s">
        <v>28</v>
      </c>
      <c r="C101" s="61" t="s">
        <v>90</v>
      </c>
      <c r="D101" s="61" t="s">
        <v>91</v>
      </c>
      <c r="E101" s="61" t="s">
        <v>93</v>
      </c>
      <c r="F101" s="61" t="s">
        <v>243</v>
      </c>
      <c r="G101" s="61" t="s">
        <v>36</v>
      </c>
      <c r="H101" s="63">
        <v>154942300</v>
      </c>
      <c r="I101" s="78">
        <v>154942300</v>
      </c>
      <c r="J101" s="14">
        <v>154942300</v>
      </c>
      <c r="K101" s="66">
        <f>I101-J101</f>
        <v>0</v>
      </c>
    </row>
    <row r="102" spans="1:13" s="76" customFormat="1" ht="75" outlineLevel="3">
      <c r="A102" s="71" t="s">
        <v>94</v>
      </c>
      <c r="B102" s="72" t="s">
        <v>28</v>
      </c>
      <c r="C102" s="72" t="s">
        <v>90</v>
      </c>
      <c r="D102" s="72" t="s">
        <v>95</v>
      </c>
      <c r="E102" s="72" t="s">
        <v>29</v>
      </c>
      <c r="F102" s="67"/>
      <c r="G102" s="67"/>
      <c r="H102" s="73">
        <f>SUM(H103:H104)</f>
        <v>206780300</v>
      </c>
      <c r="I102" s="57">
        <f>SUM(I103:I104)</f>
        <v>206780300</v>
      </c>
      <c r="J102" s="101">
        <f>SUM(J103:J104)</f>
        <v>206780300</v>
      </c>
      <c r="K102" s="102">
        <f>SUM(K103:K104)</f>
        <v>0</v>
      </c>
    </row>
    <row r="103" spans="1:13" s="127" customFormat="1" ht="42.75" outlineLevel="5">
      <c r="A103" s="128" t="s">
        <v>92</v>
      </c>
      <c r="B103" s="122" t="s">
        <v>28</v>
      </c>
      <c r="C103" s="122" t="s">
        <v>90</v>
      </c>
      <c r="D103" s="122" t="s">
        <v>95</v>
      </c>
      <c r="E103" s="122" t="s">
        <v>93</v>
      </c>
      <c r="F103" s="122" t="s">
        <v>212</v>
      </c>
      <c r="G103" s="122" t="s">
        <v>36</v>
      </c>
      <c r="H103" s="123">
        <v>0</v>
      </c>
      <c r="I103" s="124">
        <v>0</v>
      </c>
      <c r="J103" s="125">
        <v>0</v>
      </c>
      <c r="K103" s="126">
        <f t="shared" si="2"/>
        <v>0</v>
      </c>
    </row>
    <row r="104" spans="1:13" s="79" customFormat="1" ht="42.75" outlineLevel="5">
      <c r="A104" s="115" t="s">
        <v>92</v>
      </c>
      <c r="B104" s="61" t="s">
        <v>28</v>
      </c>
      <c r="C104" s="61" t="s">
        <v>90</v>
      </c>
      <c r="D104" s="61" t="s">
        <v>95</v>
      </c>
      <c r="E104" s="61" t="s">
        <v>93</v>
      </c>
      <c r="F104" s="61" t="s">
        <v>244</v>
      </c>
      <c r="G104" s="61" t="s">
        <v>36</v>
      </c>
      <c r="H104" s="63">
        <v>206780300</v>
      </c>
      <c r="I104" s="78">
        <v>206780300</v>
      </c>
      <c r="J104" s="14">
        <v>206780300</v>
      </c>
      <c r="K104" s="66">
        <f>I104-J104</f>
        <v>0</v>
      </c>
    </row>
    <row r="105" spans="1:13" s="76" customFormat="1" ht="30" outlineLevel="3">
      <c r="A105" s="129" t="s">
        <v>96</v>
      </c>
      <c r="B105" s="72" t="s">
        <v>28</v>
      </c>
      <c r="C105" s="72" t="s">
        <v>90</v>
      </c>
      <c r="D105" s="72" t="s">
        <v>97</v>
      </c>
      <c r="E105" s="72" t="s">
        <v>29</v>
      </c>
      <c r="F105" s="67"/>
      <c r="G105" s="67"/>
      <c r="H105" s="73">
        <f>SUM(H106)</f>
        <v>264942300</v>
      </c>
      <c r="I105" s="57">
        <f>SUM(I106)</f>
        <v>177020800</v>
      </c>
      <c r="J105" s="74">
        <f>SUM(J106)</f>
        <v>177020800</v>
      </c>
      <c r="K105" s="75">
        <f>SUM(K106)</f>
        <v>0</v>
      </c>
      <c r="M105" s="130"/>
    </row>
    <row r="106" spans="1:13" s="79" customFormat="1" ht="28.5" outlineLevel="5">
      <c r="A106" s="77" t="s">
        <v>92</v>
      </c>
      <c r="B106" s="61" t="s">
        <v>28</v>
      </c>
      <c r="C106" s="61" t="s">
        <v>90</v>
      </c>
      <c r="D106" s="61" t="s">
        <v>97</v>
      </c>
      <c r="E106" s="61" t="s">
        <v>93</v>
      </c>
      <c r="F106" s="62"/>
      <c r="G106" s="62"/>
      <c r="H106" s="63">
        <v>264942300</v>
      </c>
      <c r="I106" s="78">
        <v>177020800</v>
      </c>
      <c r="J106" s="14">
        <v>177020800</v>
      </c>
      <c r="K106" s="66">
        <f t="shared" si="2"/>
        <v>0</v>
      </c>
    </row>
    <row r="107" spans="1:13" s="76" customFormat="1" ht="60" outlineLevel="3">
      <c r="A107" s="71" t="s">
        <v>98</v>
      </c>
      <c r="B107" s="72" t="s">
        <v>28</v>
      </c>
      <c r="C107" s="72" t="s">
        <v>90</v>
      </c>
      <c r="D107" s="72">
        <v>2210252520</v>
      </c>
      <c r="E107" s="72" t="s">
        <v>29</v>
      </c>
      <c r="F107" s="67"/>
      <c r="G107" s="67"/>
      <c r="H107" s="73">
        <f>SUM(H108:H109)</f>
        <v>53090</v>
      </c>
      <c r="I107" s="57">
        <f>SUM(I108:I109)</f>
        <v>53090</v>
      </c>
      <c r="J107" s="74">
        <f>SUM(J108:J109)</f>
        <v>52707</v>
      </c>
      <c r="K107" s="75">
        <f>SUM(K108:K109)</f>
        <v>383</v>
      </c>
    </row>
    <row r="108" spans="1:13" s="79" customFormat="1" ht="15" outlineLevel="5">
      <c r="A108" s="77" t="s">
        <v>30</v>
      </c>
      <c r="B108" s="61" t="s">
        <v>28</v>
      </c>
      <c r="C108" s="61" t="s">
        <v>90</v>
      </c>
      <c r="D108" s="61">
        <v>2210252520</v>
      </c>
      <c r="E108" s="61" t="s">
        <v>31</v>
      </c>
      <c r="F108" s="62"/>
      <c r="G108" s="62"/>
      <c r="H108" s="63">
        <v>383</v>
      </c>
      <c r="I108" s="78">
        <v>383</v>
      </c>
      <c r="J108" s="65">
        <v>0</v>
      </c>
      <c r="K108" s="66">
        <f t="shared" si="2"/>
        <v>383</v>
      </c>
    </row>
    <row r="109" spans="1:13" s="79" customFormat="1" ht="42.75" outlineLevel="5">
      <c r="A109" s="80" t="s">
        <v>37</v>
      </c>
      <c r="B109" s="61" t="s">
        <v>28</v>
      </c>
      <c r="C109" s="61" t="s">
        <v>90</v>
      </c>
      <c r="D109" s="61">
        <v>2210252520</v>
      </c>
      <c r="E109" s="61">
        <v>321</v>
      </c>
      <c r="F109" s="62"/>
      <c r="G109" s="62"/>
      <c r="H109" s="63">
        <v>52707</v>
      </c>
      <c r="I109" s="78">
        <v>52707</v>
      </c>
      <c r="J109" s="81">
        <v>52707</v>
      </c>
      <c r="K109" s="66">
        <f t="shared" si="2"/>
        <v>0</v>
      </c>
      <c r="L109" s="131"/>
    </row>
    <row r="110" spans="1:13" s="76" customFormat="1" ht="135" outlineLevel="3">
      <c r="A110" s="71" t="s">
        <v>99</v>
      </c>
      <c r="B110" s="72" t="s">
        <v>28</v>
      </c>
      <c r="C110" s="72" t="s">
        <v>90</v>
      </c>
      <c r="D110" s="72" t="s">
        <v>100</v>
      </c>
      <c r="E110" s="72" t="s">
        <v>29</v>
      </c>
      <c r="F110" s="67"/>
      <c r="G110" s="67"/>
      <c r="H110" s="73">
        <f>SUM(H111:H112)</f>
        <v>14777700</v>
      </c>
      <c r="I110" s="57">
        <f>SUM(I111:I112)</f>
        <v>7657228</v>
      </c>
      <c r="J110" s="74">
        <f>SUM(J111:J112)</f>
        <v>4599890.08</v>
      </c>
      <c r="K110" s="75">
        <f>SUM(K111:K112)</f>
        <v>3057337.92</v>
      </c>
    </row>
    <row r="111" spans="1:13" s="79" customFormat="1" ht="15" outlineLevel="5">
      <c r="A111" s="77" t="s">
        <v>30</v>
      </c>
      <c r="B111" s="61" t="s">
        <v>28</v>
      </c>
      <c r="C111" s="61" t="s">
        <v>90</v>
      </c>
      <c r="D111" s="61" t="s">
        <v>100</v>
      </c>
      <c r="E111" s="61" t="s">
        <v>31</v>
      </c>
      <c r="F111" s="62"/>
      <c r="G111" s="62"/>
      <c r="H111" s="63">
        <v>163700</v>
      </c>
      <c r="I111" s="78">
        <v>68126</v>
      </c>
      <c r="J111" s="81">
        <v>23890.080000000002</v>
      </c>
      <c r="K111" s="66">
        <f t="shared" ref="K111:K145" si="4">I111-J111</f>
        <v>44235.92</v>
      </c>
    </row>
    <row r="112" spans="1:13" s="79" customFormat="1" ht="42.75" outlineLevel="5">
      <c r="A112" s="80" t="s">
        <v>37</v>
      </c>
      <c r="B112" s="61" t="s">
        <v>28</v>
      </c>
      <c r="C112" s="61" t="s">
        <v>90</v>
      </c>
      <c r="D112" s="61" t="s">
        <v>100</v>
      </c>
      <c r="E112" s="61" t="s">
        <v>80</v>
      </c>
      <c r="F112" s="62"/>
      <c r="G112" s="62"/>
      <c r="H112" s="100">
        <v>14614000</v>
      </c>
      <c r="I112" s="64">
        <v>7589102</v>
      </c>
      <c r="J112" s="81">
        <v>4576000</v>
      </c>
      <c r="K112" s="66">
        <f t="shared" si="4"/>
        <v>3013102</v>
      </c>
    </row>
    <row r="113" spans="1:13" s="76" customFormat="1" ht="90" outlineLevel="3">
      <c r="A113" s="71" t="s">
        <v>101</v>
      </c>
      <c r="B113" s="72" t="s">
        <v>28</v>
      </c>
      <c r="C113" s="72" t="s">
        <v>90</v>
      </c>
      <c r="D113" s="72" t="s">
        <v>102</v>
      </c>
      <c r="E113" s="72" t="s">
        <v>29</v>
      </c>
      <c r="F113" s="67"/>
      <c r="G113" s="67"/>
      <c r="H113" s="73">
        <f>SUM(H114:H115)</f>
        <v>4015600</v>
      </c>
      <c r="I113" s="57">
        <f>SUM(I114:I115)</f>
        <v>1673102</v>
      </c>
      <c r="J113" s="74">
        <f>SUM(J114:J115)</f>
        <v>1593586</v>
      </c>
      <c r="K113" s="75">
        <f>SUM(K114:K115)</f>
        <v>79516</v>
      </c>
    </row>
    <row r="114" spans="1:13" s="79" customFormat="1" ht="15" outlineLevel="5">
      <c r="A114" s="77" t="s">
        <v>30</v>
      </c>
      <c r="B114" s="61" t="s">
        <v>28</v>
      </c>
      <c r="C114" s="61" t="s">
        <v>90</v>
      </c>
      <c r="D114" s="61" t="s">
        <v>102</v>
      </c>
      <c r="E114" s="61" t="s">
        <v>31</v>
      </c>
      <c r="F114" s="62"/>
      <c r="G114" s="62"/>
      <c r="H114" s="63">
        <v>55600</v>
      </c>
      <c r="I114" s="78">
        <v>23102</v>
      </c>
      <c r="J114" s="81">
        <v>13586</v>
      </c>
      <c r="K114" s="66">
        <f t="shared" si="4"/>
        <v>9516</v>
      </c>
    </row>
    <row r="115" spans="1:13" s="79" customFormat="1" ht="42.75" outlineLevel="5">
      <c r="A115" s="80" t="s">
        <v>37</v>
      </c>
      <c r="B115" s="61" t="s">
        <v>28</v>
      </c>
      <c r="C115" s="61" t="s">
        <v>90</v>
      </c>
      <c r="D115" s="61" t="s">
        <v>102</v>
      </c>
      <c r="E115" s="61" t="s">
        <v>80</v>
      </c>
      <c r="F115" s="62"/>
      <c r="G115" s="62"/>
      <c r="H115" s="100">
        <v>3960000</v>
      </c>
      <c r="I115" s="64">
        <v>1650000</v>
      </c>
      <c r="J115" s="14">
        <v>1580000</v>
      </c>
      <c r="K115" s="66">
        <f t="shared" si="4"/>
        <v>70000</v>
      </c>
    </row>
    <row r="116" spans="1:13" s="76" customFormat="1" ht="30" outlineLevel="3">
      <c r="A116" s="71" t="s">
        <v>103</v>
      </c>
      <c r="B116" s="72" t="s">
        <v>28</v>
      </c>
      <c r="C116" s="72" t="s">
        <v>90</v>
      </c>
      <c r="D116" s="72" t="s">
        <v>104</v>
      </c>
      <c r="E116" s="72" t="s">
        <v>29</v>
      </c>
      <c r="F116" s="67"/>
      <c r="G116" s="67"/>
      <c r="H116" s="73">
        <f>SUM(H118:H121)</f>
        <v>606497000</v>
      </c>
      <c r="I116" s="57">
        <f>SUM(I118:I121)</f>
        <v>257773684</v>
      </c>
      <c r="J116" s="74">
        <f>SUM(J117:J121)</f>
        <v>257042211.28</v>
      </c>
      <c r="K116" s="75">
        <f>SUM(K117:K121)</f>
        <v>731472.71999999881</v>
      </c>
    </row>
    <row r="117" spans="1:13" s="76" customFormat="1" ht="42.75" outlineLevel="3">
      <c r="A117" s="80" t="s">
        <v>37</v>
      </c>
      <c r="B117" s="61" t="s">
        <v>28</v>
      </c>
      <c r="C117" s="61" t="s">
        <v>90</v>
      </c>
      <c r="D117" s="61" t="s">
        <v>104</v>
      </c>
      <c r="E117" s="61">
        <v>321</v>
      </c>
      <c r="F117" s="87" t="s">
        <v>270</v>
      </c>
      <c r="G117" s="86" t="s">
        <v>36</v>
      </c>
      <c r="H117" s="132">
        <v>0</v>
      </c>
      <c r="I117" s="133">
        <v>0</v>
      </c>
      <c r="J117" s="15">
        <v>-533.82000000000005</v>
      </c>
      <c r="K117" s="75">
        <f>I117-J117</f>
        <v>533.82000000000005</v>
      </c>
    </row>
    <row r="118" spans="1:13" s="79" customFormat="1" ht="42.75" outlineLevel="5">
      <c r="A118" s="80" t="s">
        <v>37</v>
      </c>
      <c r="B118" s="61" t="s">
        <v>28</v>
      </c>
      <c r="C118" s="61" t="s">
        <v>90</v>
      </c>
      <c r="D118" s="61" t="s">
        <v>104</v>
      </c>
      <c r="E118" s="61">
        <v>321</v>
      </c>
      <c r="F118" s="61"/>
      <c r="G118" s="61"/>
      <c r="H118" s="63">
        <v>0</v>
      </c>
      <c r="I118" s="78">
        <v>0</v>
      </c>
      <c r="J118" s="81">
        <v>-5987.87</v>
      </c>
      <c r="K118" s="66">
        <f>I118-J118</f>
        <v>5987.87</v>
      </c>
      <c r="M118" s="110"/>
    </row>
    <row r="119" spans="1:13" s="79" customFormat="1" ht="42.75" outlineLevel="5">
      <c r="A119" s="134" t="s">
        <v>37</v>
      </c>
      <c r="B119" s="86" t="s">
        <v>28</v>
      </c>
      <c r="C119" s="86" t="s">
        <v>90</v>
      </c>
      <c r="D119" s="86" t="s">
        <v>104</v>
      </c>
      <c r="E119" s="86">
        <v>313</v>
      </c>
      <c r="F119" s="86" t="s">
        <v>214</v>
      </c>
      <c r="G119" s="86" t="s">
        <v>36</v>
      </c>
      <c r="H119" s="100">
        <v>0</v>
      </c>
      <c r="I119" s="64">
        <v>0</v>
      </c>
      <c r="J119" s="81"/>
      <c r="K119" s="66">
        <f t="shared" si="4"/>
        <v>0</v>
      </c>
      <c r="M119" s="110"/>
    </row>
    <row r="120" spans="1:13" s="79" customFormat="1" ht="42.75" outlineLevel="5">
      <c r="A120" s="85" t="s">
        <v>30</v>
      </c>
      <c r="B120" s="86" t="s">
        <v>28</v>
      </c>
      <c r="C120" s="86" t="s">
        <v>90</v>
      </c>
      <c r="D120" s="86" t="s">
        <v>104</v>
      </c>
      <c r="E120" s="86" t="s">
        <v>31</v>
      </c>
      <c r="F120" s="86" t="s">
        <v>245</v>
      </c>
      <c r="G120" s="86" t="s">
        <v>36</v>
      </c>
      <c r="H120" s="100">
        <v>8515000</v>
      </c>
      <c r="I120" s="64">
        <v>2379495</v>
      </c>
      <c r="J120" s="81">
        <v>2028153.69</v>
      </c>
      <c r="K120" s="66">
        <f t="shared" si="4"/>
        <v>351341.31000000006</v>
      </c>
    </row>
    <row r="121" spans="1:13" s="79" customFormat="1" ht="42.75" outlineLevel="5">
      <c r="A121" s="134" t="s">
        <v>37</v>
      </c>
      <c r="B121" s="86" t="s">
        <v>28</v>
      </c>
      <c r="C121" s="86" t="s">
        <v>90</v>
      </c>
      <c r="D121" s="86" t="s">
        <v>104</v>
      </c>
      <c r="E121" s="86" t="s">
        <v>38</v>
      </c>
      <c r="F121" s="86" t="s">
        <v>245</v>
      </c>
      <c r="G121" s="86" t="s">
        <v>36</v>
      </c>
      <c r="H121" s="100">
        <v>597982000</v>
      </c>
      <c r="I121" s="64">
        <v>255394189</v>
      </c>
      <c r="J121" s="15">
        <v>255020579.28</v>
      </c>
      <c r="K121" s="66">
        <f t="shared" si="4"/>
        <v>373609.71999999881</v>
      </c>
    </row>
    <row r="122" spans="1:13" s="76" customFormat="1" ht="30" outlineLevel="3">
      <c r="A122" s="71" t="s">
        <v>105</v>
      </c>
      <c r="B122" s="72" t="s">
        <v>28</v>
      </c>
      <c r="C122" s="72" t="s">
        <v>90</v>
      </c>
      <c r="D122" s="72" t="s">
        <v>106</v>
      </c>
      <c r="E122" s="72" t="s">
        <v>29</v>
      </c>
      <c r="F122" s="67"/>
      <c r="G122" s="67"/>
      <c r="H122" s="73">
        <f>SUM(H123:H124)</f>
        <v>457577400</v>
      </c>
      <c r="I122" s="57">
        <f>SUM(I123:I124)</f>
        <v>180100256</v>
      </c>
      <c r="J122" s="74">
        <f>SUM(J123:J124)</f>
        <v>179668250.44999999</v>
      </c>
      <c r="K122" s="75">
        <f>SUM(K123:K124)</f>
        <v>432005.55000000237</v>
      </c>
    </row>
    <row r="123" spans="1:13" s="79" customFormat="1" ht="15" outlineLevel="5">
      <c r="A123" s="77" t="s">
        <v>30</v>
      </c>
      <c r="B123" s="61" t="s">
        <v>28</v>
      </c>
      <c r="C123" s="61" t="s">
        <v>90</v>
      </c>
      <c r="D123" s="61" t="s">
        <v>106</v>
      </c>
      <c r="E123" s="61" t="s">
        <v>31</v>
      </c>
      <c r="F123" s="62"/>
      <c r="G123" s="62"/>
      <c r="H123" s="63">
        <v>6334190</v>
      </c>
      <c r="I123" s="78">
        <v>2111300</v>
      </c>
      <c r="J123" s="81">
        <v>1767272.26</v>
      </c>
      <c r="K123" s="66">
        <f t="shared" si="4"/>
        <v>344027.74</v>
      </c>
    </row>
    <row r="124" spans="1:13" s="79" customFormat="1" ht="42.75" outlineLevel="5">
      <c r="A124" s="80" t="s">
        <v>37</v>
      </c>
      <c r="B124" s="61" t="s">
        <v>28</v>
      </c>
      <c r="C124" s="61" t="s">
        <v>90</v>
      </c>
      <c r="D124" s="61" t="s">
        <v>106</v>
      </c>
      <c r="E124" s="61" t="s">
        <v>80</v>
      </c>
      <c r="F124" s="62"/>
      <c r="G124" s="62"/>
      <c r="H124" s="100">
        <v>451243210</v>
      </c>
      <c r="I124" s="64">
        <v>177988956</v>
      </c>
      <c r="J124" s="81">
        <v>177900978.19</v>
      </c>
      <c r="K124" s="66">
        <f t="shared" si="4"/>
        <v>87977.810000002384</v>
      </c>
    </row>
    <row r="125" spans="1:13" s="76" customFormat="1" ht="60" outlineLevel="3">
      <c r="A125" s="71" t="s">
        <v>107</v>
      </c>
      <c r="B125" s="72" t="s">
        <v>28</v>
      </c>
      <c r="C125" s="72" t="s">
        <v>90</v>
      </c>
      <c r="D125" s="72" t="s">
        <v>108</v>
      </c>
      <c r="E125" s="72" t="s">
        <v>29</v>
      </c>
      <c r="F125" s="67"/>
      <c r="G125" s="67"/>
      <c r="H125" s="73">
        <f>SUM(H126:H127)</f>
        <v>81744500</v>
      </c>
      <c r="I125" s="57">
        <f>SUM(I126:I127)</f>
        <v>32821077</v>
      </c>
      <c r="J125" s="74">
        <f>SUM(J126:J127)</f>
        <v>32807723.149999999</v>
      </c>
      <c r="K125" s="75">
        <f>SUM(K126:K127)</f>
        <v>13353.849999999977</v>
      </c>
    </row>
    <row r="126" spans="1:13" s="79" customFormat="1" ht="15" outlineLevel="5">
      <c r="A126" s="77" t="s">
        <v>30</v>
      </c>
      <c r="B126" s="61" t="s">
        <v>28</v>
      </c>
      <c r="C126" s="61" t="s">
        <v>90</v>
      </c>
      <c r="D126" s="61" t="s">
        <v>108</v>
      </c>
      <c r="E126" s="61" t="s">
        <v>31</v>
      </c>
      <c r="F126" s="62"/>
      <c r="G126" s="62"/>
      <c r="H126" s="63">
        <v>1131580</v>
      </c>
      <c r="I126" s="78">
        <v>377196</v>
      </c>
      <c r="J126" s="81">
        <v>366280.15</v>
      </c>
      <c r="K126" s="66">
        <f t="shared" si="4"/>
        <v>10915.849999999977</v>
      </c>
    </row>
    <row r="127" spans="1:13" s="79" customFormat="1" ht="42.75" outlineLevel="5">
      <c r="A127" s="80" t="s">
        <v>37</v>
      </c>
      <c r="B127" s="61" t="s">
        <v>28</v>
      </c>
      <c r="C127" s="61" t="s">
        <v>90</v>
      </c>
      <c r="D127" s="61" t="s">
        <v>108</v>
      </c>
      <c r="E127" s="61" t="s">
        <v>80</v>
      </c>
      <c r="F127" s="62"/>
      <c r="G127" s="62"/>
      <c r="H127" s="100">
        <v>80612920</v>
      </c>
      <c r="I127" s="64">
        <v>32443881</v>
      </c>
      <c r="J127" s="81">
        <v>32441443</v>
      </c>
      <c r="K127" s="66">
        <f t="shared" si="4"/>
        <v>2438</v>
      </c>
    </row>
    <row r="128" spans="1:13" s="76" customFormat="1" ht="30" outlineLevel="3">
      <c r="A128" s="71" t="s">
        <v>109</v>
      </c>
      <c r="B128" s="72" t="s">
        <v>28</v>
      </c>
      <c r="C128" s="72" t="s">
        <v>90</v>
      </c>
      <c r="D128" s="72" t="s">
        <v>110</v>
      </c>
      <c r="E128" s="72" t="s">
        <v>29</v>
      </c>
      <c r="F128" s="67"/>
      <c r="G128" s="67"/>
      <c r="H128" s="73">
        <f>SUM(H129:H130)</f>
        <v>34188600</v>
      </c>
      <c r="I128" s="57">
        <f>SUM(I129:I130)</f>
        <v>11808451</v>
      </c>
      <c r="J128" s="74">
        <f>SUM(J129:J130)</f>
        <v>11692157.569999998</v>
      </c>
      <c r="K128" s="75">
        <f>SUM(K129:K130)</f>
        <v>116293.4300000009</v>
      </c>
    </row>
    <row r="129" spans="1:13" s="79" customFormat="1" ht="15" outlineLevel="5">
      <c r="A129" s="77" t="s">
        <v>30</v>
      </c>
      <c r="B129" s="61" t="s">
        <v>28</v>
      </c>
      <c r="C129" s="61" t="s">
        <v>90</v>
      </c>
      <c r="D129" s="61" t="s">
        <v>110</v>
      </c>
      <c r="E129" s="61" t="s">
        <v>31</v>
      </c>
      <c r="F129" s="62"/>
      <c r="G129" s="62"/>
      <c r="H129" s="63">
        <v>473270</v>
      </c>
      <c r="I129" s="78">
        <v>157678</v>
      </c>
      <c r="J129" s="81">
        <v>146646.53</v>
      </c>
      <c r="K129" s="66">
        <f t="shared" si="4"/>
        <v>11031.470000000001</v>
      </c>
    </row>
    <row r="130" spans="1:13" s="79" customFormat="1" ht="42.75" outlineLevel="5">
      <c r="A130" s="80" t="s">
        <v>37</v>
      </c>
      <c r="B130" s="61" t="s">
        <v>28</v>
      </c>
      <c r="C130" s="61" t="s">
        <v>90</v>
      </c>
      <c r="D130" s="61" t="s">
        <v>110</v>
      </c>
      <c r="E130" s="61" t="s">
        <v>80</v>
      </c>
      <c r="F130" s="62"/>
      <c r="G130" s="62"/>
      <c r="H130" s="100">
        <v>33715330</v>
      </c>
      <c r="I130" s="64">
        <v>11650773</v>
      </c>
      <c r="J130" s="81">
        <v>11545511.039999999</v>
      </c>
      <c r="K130" s="66">
        <f t="shared" si="4"/>
        <v>105261.96000000089</v>
      </c>
      <c r="L130" s="131"/>
      <c r="M130" s="110"/>
    </row>
    <row r="131" spans="1:13" s="76" customFormat="1" ht="45" outlineLevel="3">
      <c r="A131" s="71" t="s">
        <v>111</v>
      </c>
      <c r="B131" s="72" t="s">
        <v>28</v>
      </c>
      <c r="C131" s="72" t="s">
        <v>90</v>
      </c>
      <c r="D131" s="72" t="s">
        <v>112</v>
      </c>
      <c r="E131" s="72" t="s">
        <v>29</v>
      </c>
      <c r="F131" s="67"/>
      <c r="G131" s="67"/>
      <c r="H131" s="73">
        <f>SUM(H132:H133)</f>
        <v>292950100</v>
      </c>
      <c r="I131" s="57">
        <f>SUM(I132:I133)</f>
        <v>85548199</v>
      </c>
      <c r="J131" s="74">
        <f>SUM(J132:J133)</f>
        <v>82142503.680000007</v>
      </c>
      <c r="K131" s="75">
        <f>SUM(K132:K133)</f>
        <v>3405695.319999997</v>
      </c>
    </row>
    <row r="132" spans="1:13" s="79" customFormat="1" ht="15" outlineLevel="5">
      <c r="A132" s="77" t="s">
        <v>30</v>
      </c>
      <c r="B132" s="61" t="s">
        <v>28</v>
      </c>
      <c r="C132" s="61" t="s">
        <v>90</v>
      </c>
      <c r="D132" s="61" t="s">
        <v>112</v>
      </c>
      <c r="E132" s="61" t="s">
        <v>31</v>
      </c>
      <c r="F132" s="62"/>
      <c r="G132" s="62"/>
      <c r="H132" s="63">
        <v>4113000</v>
      </c>
      <c r="I132" s="78">
        <v>1221599</v>
      </c>
      <c r="J132" s="81">
        <v>728699.48</v>
      </c>
      <c r="K132" s="66">
        <f t="shared" si="4"/>
        <v>492899.52</v>
      </c>
    </row>
    <row r="133" spans="1:13" s="79" customFormat="1" ht="42.75" outlineLevel="5">
      <c r="A133" s="80" t="s">
        <v>37</v>
      </c>
      <c r="B133" s="61" t="s">
        <v>28</v>
      </c>
      <c r="C133" s="61" t="s">
        <v>90</v>
      </c>
      <c r="D133" s="61" t="s">
        <v>112</v>
      </c>
      <c r="E133" s="61" t="s">
        <v>38</v>
      </c>
      <c r="F133" s="62"/>
      <c r="G133" s="62"/>
      <c r="H133" s="63">
        <v>288837100</v>
      </c>
      <c r="I133" s="78">
        <v>84326600</v>
      </c>
      <c r="J133" s="81">
        <v>81413804.200000003</v>
      </c>
      <c r="K133" s="66">
        <f t="shared" si="4"/>
        <v>2912795.799999997</v>
      </c>
    </row>
    <row r="134" spans="1:13" s="76" customFormat="1" ht="90" outlineLevel="3">
      <c r="A134" s="71" t="s">
        <v>113</v>
      </c>
      <c r="B134" s="72" t="s">
        <v>28</v>
      </c>
      <c r="C134" s="72" t="s">
        <v>90</v>
      </c>
      <c r="D134" s="72" t="s">
        <v>114</v>
      </c>
      <c r="E134" s="72" t="s">
        <v>29</v>
      </c>
      <c r="F134" s="67"/>
      <c r="G134" s="67"/>
      <c r="H134" s="73">
        <f>SUM(H135:H136)</f>
        <v>26872300</v>
      </c>
      <c r="I134" s="57">
        <f>SUM(I135:I136)</f>
        <v>8259052</v>
      </c>
      <c r="J134" s="74">
        <f>SUM(J135:J136)</f>
        <v>6662987.3900000006</v>
      </c>
      <c r="K134" s="75">
        <f>SUM(K135:K136)</f>
        <v>1596064.6099999999</v>
      </c>
    </row>
    <row r="135" spans="1:13" s="79" customFormat="1" ht="15" outlineLevel="5">
      <c r="A135" s="77" t="s">
        <v>30</v>
      </c>
      <c r="B135" s="61" t="s">
        <v>28</v>
      </c>
      <c r="C135" s="61" t="s">
        <v>90</v>
      </c>
      <c r="D135" s="61" t="s">
        <v>114</v>
      </c>
      <c r="E135" s="61" t="s">
        <v>31</v>
      </c>
      <c r="F135" s="62"/>
      <c r="G135" s="62"/>
      <c r="H135" s="63">
        <v>377300</v>
      </c>
      <c r="I135" s="78">
        <v>115142</v>
      </c>
      <c r="J135" s="81">
        <v>74606.149999999994</v>
      </c>
      <c r="K135" s="66">
        <f t="shared" si="4"/>
        <v>40535.850000000006</v>
      </c>
    </row>
    <row r="136" spans="1:13" s="79" customFormat="1" ht="42.75" outlineLevel="5">
      <c r="A136" s="80" t="s">
        <v>37</v>
      </c>
      <c r="B136" s="61" t="s">
        <v>28</v>
      </c>
      <c r="C136" s="61" t="s">
        <v>90</v>
      </c>
      <c r="D136" s="61" t="s">
        <v>114</v>
      </c>
      <c r="E136" s="61" t="s">
        <v>38</v>
      </c>
      <c r="F136" s="62"/>
      <c r="G136" s="62"/>
      <c r="H136" s="63">
        <v>26495000</v>
      </c>
      <c r="I136" s="78">
        <v>8143910</v>
      </c>
      <c r="J136" s="81">
        <v>6588381.2400000002</v>
      </c>
      <c r="K136" s="66">
        <f t="shared" si="4"/>
        <v>1555528.7599999998</v>
      </c>
    </row>
    <row r="137" spans="1:13" s="76" customFormat="1" ht="75" outlineLevel="3">
      <c r="A137" s="71" t="s">
        <v>115</v>
      </c>
      <c r="B137" s="72" t="s">
        <v>28</v>
      </c>
      <c r="C137" s="72" t="s">
        <v>90</v>
      </c>
      <c r="D137" s="72" t="s">
        <v>116</v>
      </c>
      <c r="E137" s="72" t="s">
        <v>29</v>
      </c>
      <c r="F137" s="67"/>
      <c r="G137" s="67"/>
      <c r="H137" s="73">
        <f>SUM(H138:H139)</f>
        <v>913933800</v>
      </c>
      <c r="I137" s="57">
        <f>SUM(I138:I139)</f>
        <v>405886950</v>
      </c>
      <c r="J137" s="74">
        <f>SUM(J138:J139)</f>
        <v>405652338.94</v>
      </c>
      <c r="K137" s="75">
        <f>SUM(K138:K139)</f>
        <v>234611.06000001915</v>
      </c>
    </row>
    <row r="138" spans="1:13" s="79" customFormat="1" ht="15" outlineLevel="5">
      <c r="A138" s="77" t="s">
        <v>30</v>
      </c>
      <c r="B138" s="61" t="s">
        <v>28</v>
      </c>
      <c r="C138" s="61" t="s">
        <v>90</v>
      </c>
      <c r="D138" s="61" t="s">
        <v>116</v>
      </c>
      <c r="E138" s="61" t="s">
        <v>31</v>
      </c>
      <c r="F138" s="62"/>
      <c r="G138" s="62"/>
      <c r="H138" s="63">
        <v>12650821</v>
      </c>
      <c r="I138" s="78">
        <v>3242835</v>
      </c>
      <c r="J138" s="81">
        <v>3101128.17</v>
      </c>
      <c r="K138" s="66">
        <f t="shared" si="4"/>
        <v>141706.83000000007</v>
      </c>
    </row>
    <row r="139" spans="1:13" s="79" customFormat="1" ht="42.75" outlineLevel="5">
      <c r="A139" s="80" t="s">
        <v>37</v>
      </c>
      <c r="B139" s="61" t="s">
        <v>28</v>
      </c>
      <c r="C139" s="61" t="s">
        <v>90</v>
      </c>
      <c r="D139" s="61" t="s">
        <v>116</v>
      </c>
      <c r="E139" s="61" t="s">
        <v>80</v>
      </c>
      <c r="F139" s="62"/>
      <c r="G139" s="62"/>
      <c r="H139" s="63">
        <v>901282979</v>
      </c>
      <c r="I139" s="78">
        <v>402644115</v>
      </c>
      <c r="J139" s="81">
        <v>402551210.76999998</v>
      </c>
      <c r="K139" s="66">
        <f t="shared" si="4"/>
        <v>92904.230000019073</v>
      </c>
      <c r="L139" s="131"/>
    </row>
    <row r="140" spans="1:13" s="76" customFormat="1" ht="60" outlineLevel="3">
      <c r="A140" s="71" t="s">
        <v>117</v>
      </c>
      <c r="B140" s="72" t="s">
        <v>28</v>
      </c>
      <c r="C140" s="72" t="s">
        <v>90</v>
      </c>
      <c r="D140" s="72" t="s">
        <v>118</v>
      </c>
      <c r="E140" s="72" t="s">
        <v>29</v>
      </c>
      <c r="F140" s="67"/>
      <c r="G140" s="67"/>
      <c r="H140" s="73">
        <f>SUM(H141:H142)</f>
        <v>10200</v>
      </c>
      <c r="I140" s="57">
        <f>SUM(I141:I142)</f>
        <v>4187</v>
      </c>
      <c r="J140" s="74">
        <f>SUM(J141:J142)</f>
        <v>584.94000000000005</v>
      </c>
      <c r="K140" s="75">
        <f>SUM(K141:K142)</f>
        <v>3602.06</v>
      </c>
    </row>
    <row r="141" spans="1:13" s="79" customFormat="1" ht="15" outlineLevel="5">
      <c r="A141" s="77" t="s">
        <v>30</v>
      </c>
      <c r="B141" s="61" t="s">
        <v>28</v>
      </c>
      <c r="C141" s="61" t="s">
        <v>90</v>
      </c>
      <c r="D141" s="61" t="s">
        <v>118</v>
      </c>
      <c r="E141" s="61" t="s">
        <v>31</v>
      </c>
      <c r="F141" s="62"/>
      <c r="G141" s="62"/>
      <c r="H141" s="63">
        <v>200</v>
      </c>
      <c r="I141" s="78">
        <v>88</v>
      </c>
      <c r="J141" s="81">
        <v>7.44</v>
      </c>
      <c r="K141" s="66">
        <f t="shared" si="4"/>
        <v>80.56</v>
      </c>
    </row>
    <row r="142" spans="1:13" s="79" customFormat="1" ht="42.75" outlineLevel="5">
      <c r="A142" s="80" t="s">
        <v>37</v>
      </c>
      <c r="B142" s="61" t="s">
        <v>28</v>
      </c>
      <c r="C142" s="61" t="s">
        <v>90</v>
      </c>
      <c r="D142" s="61" t="s">
        <v>118</v>
      </c>
      <c r="E142" s="61" t="s">
        <v>38</v>
      </c>
      <c r="F142" s="62"/>
      <c r="G142" s="62"/>
      <c r="H142" s="63">
        <v>10000</v>
      </c>
      <c r="I142" s="78">
        <v>4099</v>
      </c>
      <c r="J142" s="81">
        <v>577.5</v>
      </c>
      <c r="K142" s="66">
        <f t="shared" si="4"/>
        <v>3521.5</v>
      </c>
    </row>
    <row r="143" spans="1:13" s="76" customFormat="1" ht="75" outlineLevel="3">
      <c r="A143" s="71" t="s">
        <v>119</v>
      </c>
      <c r="B143" s="72" t="s">
        <v>28</v>
      </c>
      <c r="C143" s="72" t="s">
        <v>90</v>
      </c>
      <c r="D143" s="72" t="s">
        <v>120</v>
      </c>
      <c r="E143" s="72" t="s">
        <v>29</v>
      </c>
      <c r="F143" s="67"/>
      <c r="G143" s="67"/>
      <c r="H143" s="73">
        <f>SUM(H144:H145)</f>
        <v>11476200</v>
      </c>
      <c r="I143" s="57">
        <f>SUM(I144:I145)</f>
        <v>3765501</v>
      </c>
      <c r="J143" s="74">
        <f>SUM(J144:J145)</f>
        <v>3692046.56</v>
      </c>
      <c r="K143" s="75">
        <f>SUM(K144:K145)</f>
        <v>73454.439999999973</v>
      </c>
    </row>
    <row r="144" spans="1:13" s="79" customFormat="1" ht="15" outlineLevel="5">
      <c r="A144" s="77" t="s">
        <v>30</v>
      </c>
      <c r="B144" s="61" t="s">
        <v>28</v>
      </c>
      <c r="C144" s="61" t="s">
        <v>90</v>
      </c>
      <c r="D144" s="61" t="s">
        <v>120</v>
      </c>
      <c r="E144" s="61" t="s">
        <v>31</v>
      </c>
      <c r="F144" s="62"/>
      <c r="G144" s="62"/>
      <c r="H144" s="63">
        <v>161100</v>
      </c>
      <c r="I144" s="78">
        <v>44701</v>
      </c>
      <c r="J144" s="81">
        <v>23271.040000000001</v>
      </c>
      <c r="K144" s="66">
        <f t="shared" si="4"/>
        <v>21429.96</v>
      </c>
    </row>
    <row r="145" spans="1:13" s="79" customFormat="1" ht="42.75" outlineLevel="5">
      <c r="A145" s="80" t="s">
        <v>37</v>
      </c>
      <c r="B145" s="61" t="s">
        <v>28</v>
      </c>
      <c r="C145" s="61" t="s">
        <v>90</v>
      </c>
      <c r="D145" s="61" t="s">
        <v>120</v>
      </c>
      <c r="E145" s="61" t="s">
        <v>38</v>
      </c>
      <c r="F145" s="62"/>
      <c r="G145" s="62"/>
      <c r="H145" s="63">
        <v>11315100</v>
      </c>
      <c r="I145" s="78">
        <v>3720800</v>
      </c>
      <c r="J145" s="81">
        <v>3668775.52</v>
      </c>
      <c r="K145" s="66">
        <f t="shared" si="4"/>
        <v>52024.479999999981</v>
      </c>
    </row>
    <row r="146" spans="1:13" s="76" customFormat="1" ht="60" outlineLevel="3">
      <c r="A146" s="71" t="s">
        <v>121</v>
      </c>
      <c r="B146" s="72" t="s">
        <v>28</v>
      </c>
      <c r="C146" s="72" t="s">
        <v>90</v>
      </c>
      <c r="D146" s="72" t="s">
        <v>122</v>
      </c>
      <c r="E146" s="72" t="s">
        <v>29</v>
      </c>
      <c r="F146" s="67"/>
      <c r="G146" s="67"/>
      <c r="H146" s="73">
        <f>SUM(H147:H150)</f>
        <v>1860400</v>
      </c>
      <c r="I146" s="57">
        <f>SUM(I147:I150)</f>
        <v>844692</v>
      </c>
      <c r="J146" s="101">
        <f>SUM(J147:J150)</f>
        <v>832973.3600000001</v>
      </c>
      <c r="K146" s="102">
        <f>SUM(K147:K150)</f>
        <v>11718.639999999938</v>
      </c>
    </row>
    <row r="147" spans="1:13" s="79" customFormat="1" ht="42.75" outlineLevel="5">
      <c r="A147" s="77" t="s">
        <v>30</v>
      </c>
      <c r="B147" s="61" t="s">
        <v>28</v>
      </c>
      <c r="C147" s="61" t="s">
        <v>90</v>
      </c>
      <c r="D147" s="61" t="s">
        <v>122</v>
      </c>
      <c r="E147" s="61" t="s">
        <v>31</v>
      </c>
      <c r="F147" s="61" t="s">
        <v>246</v>
      </c>
      <c r="G147" s="61" t="s">
        <v>35</v>
      </c>
      <c r="H147" s="63">
        <v>12900</v>
      </c>
      <c r="I147" s="88">
        <v>6222.8</v>
      </c>
      <c r="J147" s="88">
        <v>4986.43</v>
      </c>
      <c r="K147" s="135">
        <f>I147-J147</f>
        <v>1236.3699999999999</v>
      </c>
      <c r="L147" s="16"/>
      <c r="M147" s="16"/>
    </row>
    <row r="148" spans="1:13" s="79" customFormat="1" ht="42.75" outlineLevel="5">
      <c r="A148" s="77" t="s">
        <v>30</v>
      </c>
      <c r="B148" s="61" t="s">
        <v>28</v>
      </c>
      <c r="C148" s="61" t="s">
        <v>90</v>
      </c>
      <c r="D148" s="61" t="s">
        <v>122</v>
      </c>
      <c r="E148" s="61" t="s">
        <v>31</v>
      </c>
      <c r="F148" s="61" t="s">
        <v>246</v>
      </c>
      <c r="G148" s="61" t="s">
        <v>36</v>
      </c>
      <c r="H148" s="63">
        <v>7300</v>
      </c>
      <c r="I148" s="88">
        <v>3458</v>
      </c>
      <c r="J148" s="88">
        <v>2770.6</v>
      </c>
      <c r="K148" s="135">
        <f>I148-J148</f>
        <v>687.40000000000009</v>
      </c>
      <c r="L148" s="16"/>
      <c r="M148" s="16"/>
    </row>
    <row r="149" spans="1:13" s="79" customFormat="1" ht="42.75" outlineLevel="5">
      <c r="A149" s="80" t="s">
        <v>37</v>
      </c>
      <c r="B149" s="61" t="s">
        <v>28</v>
      </c>
      <c r="C149" s="61" t="s">
        <v>90</v>
      </c>
      <c r="D149" s="61" t="s">
        <v>122</v>
      </c>
      <c r="E149" s="61" t="s">
        <v>38</v>
      </c>
      <c r="F149" s="61" t="s">
        <v>246</v>
      </c>
      <c r="G149" s="61" t="s">
        <v>35</v>
      </c>
      <c r="H149" s="63">
        <v>1183000</v>
      </c>
      <c r="I149" s="88">
        <v>536745.19999999995</v>
      </c>
      <c r="J149" s="88">
        <v>530464.54</v>
      </c>
      <c r="K149" s="135">
        <f>I149-J149</f>
        <v>6280.6599999999162</v>
      </c>
      <c r="L149" s="16"/>
      <c r="M149" s="16"/>
    </row>
    <row r="150" spans="1:13" s="79" customFormat="1" ht="42.75" outlineLevel="5">
      <c r="A150" s="80" t="s">
        <v>37</v>
      </c>
      <c r="B150" s="61" t="s">
        <v>28</v>
      </c>
      <c r="C150" s="61" t="s">
        <v>90</v>
      </c>
      <c r="D150" s="61" t="s">
        <v>122</v>
      </c>
      <c r="E150" s="61" t="s">
        <v>38</v>
      </c>
      <c r="F150" s="61" t="s">
        <v>246</v>
      </c>
      <c r="G150" s="61" t="s">
        <v>36</v>
      </c>
      <c r="H150" s="63">
        <v>657200</v>
      </c>
      <c r="I150" s="88">
        <v>298266</v>
      </c>
      <c r="J150" s="88">
        <v>294751.78999999998</v>
      </c>
      <c r="K150" s="135">
        <f>I150-J150</f>
        <v>3514.210000000021</v>
      </c>
      <c r="L150" s="17"/>
      <c r="M150" s="136"/>
    </row>
    <row r="151" spans="1:13" s="76" customFormat="1" ht="90" outlineLevel="3">
      <c r="A151" s="71" t="s">
        <v>123</v>
      </c>
      <c r="B151" s="72" t="s">
        <v>28</v>
      </c>
      <c r="C151" s="72" t="s">
        <v>90</v>
      </c>
      <c r="D151" s="72" t="s">
        <v>124</v>
      </c>
      <c r="E151" s="72" t="s">
        <v>29</v>
      </c>
      <c r="F151" s="67"/>
      <c r="G151" s="67"/>
      <c r="H151" s="73">
        <f>SUM(H152:H153)</f>
        <v>11499800</v>
      </c>
      <c r="I151" s="57">
        <f>SUM(I152:I153)</f>
        <v>11499800</v>
      </c>
      <c r="J151" s="101">
        <f>SUM(J152:J153)</f>
        <v>10225814.310000001</v>
      </c>
      <c r="K151" s="102">
        <f>SUM(K152:K153)</f>
        <v>1273985.6899999992</v>
      </c>
      <c r="L151" s="130"/>
    </row>
    <row r="152" spans="1:13" s="110" customFormat="1" ht="42.75" outlineLevel="3">
      <c r="A152" s="77" t="s">
        <v>30</v>
      </c>
      <c r="B152" s="61" t="s">
        <v>28</v>
      </c>
      <c r="C152" s="61" t="s">
        <v>90</v>
      </c>
      <c r="D152" s="61" t="s">
        <v>124</v>
      </c>
      <c r="E152" s="61">
        <v>244</v>
      </c>
      <c r="F152" s="61" t="s">
        <v>234</v>
      </c>
      <c r="G152" s="61" t="s">
        <v>36</v>
      </c>
      <c r="H152" s="63">
        <v>103000</v>
      </c>
      <c r="I152" s="78">
        <v>103000</v>
      </c>
      <c r="J152" s="81">
        <v>45693.51</v>
      </c>
      <c r="K152" s="66">
        <f>I152-J152</f>
        <v>57306.49</v>
      </c>
      <c r="L152" s="50"/>
    </row>
    <row r="153" spans="1:13" s="79" customFormat="1" ht="42.75" outlineLevel="5">
      <c r="A153" s="80" t="s">
        <v>37</v>
      </c>
      <c r="B153" s="61" t="s">
        <v>28</v>
      </c>
      <c r="C153" s="61" t="s">
        <v>90</v>
      </c>
      <c r="D153" s="61" t="s">
        <v>124</v>
      </c>
      <c r="E153" s="61" t="s">
        <v>80</v>
      </c>
      <c r="F153" s="61" t="s">
        <v>234</v>
      </c>
      <c r="G153" s="61" t="s">
        <v>36</v>
      </c>
      <c r="H153" s="63">
        <v>11396800</v>
      </c>
      <c r="I153" s="78">
        <v>11396800</v>
      </c>
      <c r="J153" s="81">
        <v>10180120.800000001</v>
      </c>
      <c r="K153" s="66">
        <f>I153-J153</f>
        <v>1216679.1999999993</v>
      </c>
      <c r="L153" s="137"/>
    </row>
    <row r="154" spans="1:13" s="76" customFormat="1" ht="135" outlineLevel="3">
      <c r="A154" s="71" t="s">
        <v>125</v>
      </c>
      <c r="B154" s="72" t="s">
        <v>28</v>
      </c>
      <c r="C154" s="72" t="s">
        <v>90</v>
      </c>
      <c r="D154" s="72" t="s">
        <v>126</v>
      </c>
      <c r="E154" s="72" t="s">
        <v>29</v>
      </c>
      <c r="F154" s="67"/>
      <c r="G154" s="67"/>
      <c r="H154" s="73">
        <f>SUM(H155:H156)</f>
        <v>109100</v>
      </c>
      <c r="I154" s="57">
        <f>SUM(I155:I156)</f>
        <v>35621.760000000002</v>
      </c>
      <c r="J154" s="101">
        <f>SUM(J155:J156)</f>
        <v>32653.279999999999</v>
      </c>
      <c r="K154" s="102">
        <f>SUM(K155:K156)</f>
        <v>2968.4800000000032</v>
      </c>
      <c r="L154" s="110"/>
    </row>
    <row r="155" spans="1:13" s="79" customFormat="1" ht="42.75" outlineLevel="5">
      <c r="A155" s="77" t="s">
        <v>30</v>
      </c>
      <c r="B155" s="61" t="s">
        <v>28</v>
      </c>
      <c r="C155" s="61" t="s">
        <v>90</v>
      </c>
      <c r="D155" s="61" t="s">
        <v>126</v>
      </c>
      <c r="E155" s="61" t="s">
        <v>31</v>
      </c>
      <c r="F155" s="61" t="s">
        <v>235</v>
      </c>
      <c r="G155" s="61" t="s">
        <v>36</v>
      </c>
      <c r="H155" s="63">
        <v>1100</v>
      </c>
      <c r="I155" s="78">
        <v>0</v>
      </c>
      <c r="J155" s="81">
        <v>0</v>
      </c>
      <c r="K155" s="66">
        <f>I155-J155</f>
        <v>0</v>
      </c>
    </row>
    <row r="156" spans="1:13" s="79" customFormat="1" ht="42.75" outlineLevel="5">
      <c r="A156" s="80" t="s">
        <v>37</v>
      </c>
      <c r="B156" s="61" t="s">
        <v>28</v>
      </c>
      <c r="C156" s="61" t="s">
        <v>90</v>
      </c>
      <c r="D156" s="61" t="s">
        <v>126</v>
      </c>
      <c r="E156" s="61" t="s">
        <v>80</v>
      </c>
      <c r="F156" s="61" t="s">
        <v>235</v>
      </c>
      <c r="G156" s="61" t="s">
        <v>36</v>
      </c>
      <c r="H156" s="63">
        <v>108000</v>
      </c>
      <c r="I156" s="78">
        <v>35621.760000000002</v>
      </c>
      <c r="J156" s="81">
        <v>32653.279999999999</v>
      </c>
      <c r="K156" s="66">
        <f>I156-J156</f>
        <v>2968.4800000000032</v>
      </c>
    </row>
    <row r="157" spans="1:13" s="76" customFormat="1" ht="120" outlineLevel="3">
      <c r="A157" s="71" t="s">
        <v>127</v>
      </c>
      <c r="B157" s="72" t="s">
        <v>28</v>
      </c>
      <c r="C157" s="72" t="s">
        <v>90</v>
      </c>
      <c r="D157" s="72" t="s">
        <v>128</v>
      </c>
      <c r="E157" s="72" t="s">
        <v>29</v>
      </c>
      <c r="F157" s="67"/>
      <c r="G157" s="67"/>
      <c r="H157" s="73">
        <f>SUM(H158:H159)</f>
        <v>12477880</v>
      </c>
      <c r="I157" s="57">
        <f>SUM(I158:I159)</f>
        <v>6627492</v>
      </c>
      <c r="J157" s="101">
        <f>SUM(J158:J159)</f>
        <v>4321251.95</v>
      </c>
      <c r="K157" s="102">
        <f>SUM(K158:K159)</f>
        <v>2306240.0499999998</v>
      </c>
    </row>
    <row r="158" spans="1:13" s="79" customFormat="1" ht="15" outlineLevel="5">
      <c r="A158" s="77" t="s">
        <v>30</v>
      </c>
      <c r="B158" s="61" t="s">
        <v>28</v>
      </c>
      <c r="C158" s="61" t="s">
        <v>90</v>
      </c>
      <c r="D158" s="61" t="s">
        <v>128</v>
      </c>
      <c r="E158" s="61" t="s">
        <v>31</v>
      </c>
      <c r="F158" s="62"/>
      <c r="G158" s="62"/>
      <c r="H158" s="63">
        <v>172760</v>
      </c>
      <c r="I158" s="78">
        <v>66640</v>
      </c>
      <c r="J158" s="81">
        <v>35814.080000000002</v>
      </c>
      <c r="K158" s="66">
        <f>I158-J158</f>
        <v>30825.919999999998</v>
      </c>
    </row>
    <row r="159" spans="1:13" s="79" customFormat="1" ht="42.75" outlineLevel="5">
      <c r="A159" s="80" t="s">
        <v>37</v>
      </c>
      <c r="B159" s="61" t="s">
        <v>28</v>
      </c>
      <c r="C159" s="61" t="s">
        <v>90</v>
      </c>
      <c r="D159" s="61" t="s">
        <v>128</v>
      </c>
      <c r="E159" s="61" t="s">
        <v>38</v>
      </c>
      <c r="F159" s="62"/>
      <c r="G159" s="62"/>
      <c r="H159" s="63">
        <v>12305120</v>
      </c>
      <c r="I159" s="78">
        <v>6560852</v>
      </c>
      <c r="J159" s="81">
        <v>4285437.87</v>
      </c>
      <c r="K159" s="66">
        <f>I159-J159</f>
        <v>2275414.13</v>
      </c>
    </row>
    <row r="160" spans="1:13" s="76" customFormat="1" ht="120" outlineLevel="3">
      <c r="A160" s="71" t="s">
        <v>129</v>
      </c>
      <c r="B160" s="72" t="s">
        <v>28</v>
      </c>
      <c r="C160" s="72" t="s">
        <v>90</v>
      </c>
      <c r="D160" s="72" t="s">
        <v>130</v>
      </c>
      <c r="E160" s="72" t="s">
        <v>29</v>
      </c>
      <c r="F160" s="67"/>
      <c r="G160" s="67"/>
      <c r="H160" s="73">
        <f>SUM(H161:H163)</f>
        <v>2556320</v>
      </c>
      <c r="I160" s="57">
        <f>SUM(I161:I163)</f>
        <v>693990</v>
      </c>
      <c r="J160" s="101">
        <f>SUM(J161:J163)</f>
        <v>371317.97</v>
      </c>
      <c r="K160" s="102">
        <f>SUM(K161:K163)</f>
        <v>322672.03000000003</v>
      </c>
    </row>
    <row r="161" spans="1:11" s="79" customFormat="1" ht="15" outlineLevel="5">
      <c r="A161" s="77" t="s">
        <v>30</v>
      </c>
      <c r="B161" s="61" t="s">
        <v>28</v>
      </c>
      <c r="C161" s="61" t="s">
        <v>90</v>
      </c>
      <c r="D161" s="61" t="s">
        <v>130</v>
      </c>
      <c r="E161" s="61" t="s">
        <v>31</v>
      </c>
      <c r="F161" s="62"/>
      <c r="G161" s="62"/>
      <c r="H161" s="63">
        <v>26520</v>
      </c>
      <c r="I161" s="78">
        <v>7618</v>
      </c>
      <c r="J161" s="81">
        <v>3982.76</v>
      </c>
      <c r="K161" s="66">
        <f>I161-J161</f>
        <v>3635.24</v>
      </c>
    </row>
    <row r="162" spans="1:11" s="79" customFormat="1" ht="42.75" outlineLevel="5">
      <c r="A162" s="80" t="s">
        <v>37</v>
      </c>
      <c r="B162" s="61" t="s">
        <v>28</v>
      </c>
      <c r="C162" s="61" t="s">
        <v>90</v>
      </c>
      <c r="D162" s="61" t="s">
        <v>130</v>
      </c>
      <c r="E162" s="61" t="s">
        <v>38</v>
      </c>
      <c r="F162" s="62"/>
      <c r="G162" s="62"/>
      <c r="H162" s="63">
        <v>1888910</v>
      </c>
      <c r="I162" s="78">
        <v>525748</v>
      </c>
      <c r="J162" s="81">
        <v>297688.40999999997</v>
      </c>
      <c r="K162" s="66">
        <f>I162-J162</f>
        <v>228059.59000000003</v>
      </c>
    </row>
    <row r="163" spans="1:11" s="79" customFormat="1" ht="71.25" outlineLevel="5">
      <c r="A163" s="77" t="s">
        <v>131</v>
      </c>
      <c r="B163" s="61" t="s">
        <v>28</v>
      </c>
      <c r="C163" s="61" t="s">
        <v>90</v>
      </c>
      <c r="D163" s="61" t="s">
        <v>130</v>
      </c>
      <c r="E163" s="61" t="s">
        <v>132</v>
      </c>
      <c r="F163" s="62"/>
      <c r="G163" s="62"/>
      <c r="H163" s="63">
        <v>640890</v>
      </c>
      <c r="I163" s="78">
        <v>160624</v>
      </c>
      <c r="J163" s="65">
        <v>69646.8</v>
      </c>
      <c r="K163" s="66">
        <f>I163-J163</f>
        <v>90977.2</v>
      </c>
    </row>
    <row r="164" spans="1:11" s="76" customFormat="1" ht="60" outlineLevel="3">
      <c r="A164" s="71" t="s">
        <v>133</v>
      </c>
      <c r="B164" s="72" t="s">
        <v>28</v>
      </c>
      <c r="C164" s="72" t="s">
        <v>90</v>
      </c>
      <c r="D164" s="72" t="s">
        <v>134</v>
      </c>
      <c r="E164" s="72" t="s">
        <v>29</v>
      </c>
      <c r="F164" s="67"/>
      <c r="G164" s="67"/>
      <c r="H164" s="73">
        <f>SUM(H165:H166)</f>
        <v>38180000</v>
      </c>
      <c r="I164" s="57">
        <f>SUM(I165:I166)</f>
        <v>15548940</v>
      </c>
      <c r="J164" s="74">
        <f>SUM(J165:J166)</f>
        <v>15020936.120000001</v>
      </c>
      <c r="K164" s="75">
        <f>SUM(K165:K166)</f>
        <v>528003.87999999919</v>
      </c>
    </row>
    <row r="165" spans="1:11" s="79" customFormat="1" ht="15" outlineLevel="5">
      <c r="A165" s="77" t="s">
        <v>30</v>
      </c>
      <c r="B165" s="61" t="s">
        <v>28</v>
      </c>
      <c r="C165" s="61" t="s">
        <v>90</v>
      </c>
      <c r="D165" s="61" t="s">
        <v>134</v>
      </c>
      <c r="E165" s="61" t="s">
        <v>31</v>
      </c>
      <c r="F165" s="62"/>
      <c r="G165" s="62"/>
      <c r="H165" s="63">
        <v>500000</v>
      </c>
      <c r="I165" s="78">
        <v>188940</v>
      </c>
      <c r="J165" s="81">
        <v>40706.82</v>
      </c>
      <c r="K165" s="66">
        <f>I165-J165</f>
        <v>148233.18</v>
      </c>
    </row>
    <row r="166" spans="1:11" s="79" customFormat="1" ht="42.75" outlineLevel="5">
      <c r="A166" s="80" t="s">
        <v>37</v>
      </c>
      <c r="B166" s="61" t="s">
        <v>28</v>
      </c>
      <c r="C166" s="61" t="s">
        <v>90</v>
      </c>
      <c r="D166" s="61" t="s">
        <v>134</v>
      </c>
      <c r="E166" s="61" t="s">
        <v>80</v>
      </c>
      <c r="F166" s="62"/>
      <c r="G166" s="62"/>
      <c r="H166" s="63">
        <v>37680000</v>
      </c>
      <c r="I166" s="78">
        <v>15360000</v>
      </c>
      <c r="J166" s="81">
        <v>14980229.300000001</v>
      </c>
      <c r="K166" s="66">
        <f>I166-J166</f>
        <v>379770.69999999925</v>
      </c>
    </row>
    <row r="167" spans="1:11" s="76" customFormat="1" ht="75" outlineLevel="3">
      <c r="A167" s="71" t="s">
        <v>135</v>
      </c>
      <c r="B167" s="72" t="s">
        <v>28</v>
      </c>
      <c r="C167" s="72" t="s">
        <v>90</v>
      </c>
      <c r="D167" s="72" t="s">
        <v>136</v>
      </c>
      <c r="E167" s="72" t="s">
        <v>29</v>
      </c>
      <c r="F167" s="67"/>
      <c r="G167" s="67"/>
      <c r="H167" s="73">
        <f>SUM(H168)</f>
        <v>2080000</v>
      </c>
      <c r="I167" s="57">
        <f>SUM(I168)</f>
        <v>346600</v>
      </c>
      <c r="J167" s="74">
        <f>SUM(J168)</f>
        <v>0</v>
      </c>
      <c r="K167" s="75">
        <f>SUM(K168)</f>
        <v>346600</v>
      </c>
    </row>
    <row r="168" spans="1:11" s="79" customFormat="1" ht="42.75" outlineLevel="5">
      <c r="A168" s="80" t="s">
        <v>37</v>
      </c>
      <c r="B168" s="61" t="s">
        <v>28</v>
      </c>
      <c r="C168" s="61" t="s">
        <v>90</v>
      </c>
      <c r="D168" s="61" t="s">
        <v>136</v>
      </c>
      <c r="E168" s="61" t="s">
        <v>80</v>
      </c>
      <c r="F168" s="62"/>
      <c r="G168" s="62"/>
      <c r="H168" s="63">
        <v>2080000</v>
      </c>
      <c r="I168" s="78">
        <v>346600</v>
      </c>
      <c r="J168" s="65">
        <v>0</v>
      </c>
      <c r="K168" s="66">
        <f>I168-J168</f>
        <v>346600</v>
      </c>
    </row>
    <row r="169" spans="1:11" s="76" customFormat="1" ht="90" outlineLevel="3">
      <c r="A169" s="71" t="s">
        <v>137</v>
      </c>
      <c r="B169" s="72" t="s">
        <v>28</v>
      </c>
      <c r="C169" s="72" t="s">
        <v>90</v>
      </c>
      <c r="D169" s="72" t="s">
        <v>138</v>
      </c>
      <c r="E169" s="72" t="s">
        <v>29</v>
      </c>
      <c r="F169" s="67"/>
      <c r="G169" s="67"/>
      <c r="H169" s="73">
        <f>SUM(H170)</f>
        <v>2256000</v>
      </c>
      <c r="I169" s="57">
        <f>SUM(I170)</f>
        <v>376000</v>
      </c>
      <c r="J169" s="74">
        <f>SUM(J170)</f>
        <v>0</v>
      </c>
      <c r="K169" s="75">
        <f>SUM(K170)</f>
        <v>376000</v>
      </c>
    </row>
    <row r="170" spans="1:11" s="79" customFormat="1" ht="42.75" outlineLevel="5">
      <c r="A170" s="77" t="s">
        <v>139</v>
      </c>
      <c r="B170" s="61" t="s">
        <v>28</v>
      </c>
      <c r="C170" s="61" t="s">
        <v>90</v>
      </c>
      <c r="D170" s="61" t="s">
        <v>138</v>
      </c>
      <c r="E170" s="61" t="s">
        <v>80</v>
      </c>
      <c r="F170" s="62"/>
      <c r="G170" s="62"/>
      <c r="H170" s="63">
        <v>2256000</v>
      </c>
      <c r="I170" s="78">
        <v>376000</v>
      </c>
      <c r="J170" s="65">
        <v>0</v>
      </c>
      <c r="K170" s="66">
        <f>I170-J170</f>
        <v>376000</v>
      </c>
    </row>
    <row r="171" spans="1:11" s="76" customFormat="1" ht="60" outlineLevel="3">
      <c r="A171" s="71" t="s">
        <v>140</v>
      </c>
      <c r="B171" s="72" t="s">
        <v>28</v>
      </c>
      <c r="C171" s="72" t="s">
        <v>90</v>
      </c>
      <c r="D171" s="72" t="s">
        <v>141</v>
      </c>
      <c r="E171" s="72" t="s">
        <v>29</v>
      </c>
      <c r="F171" s="67"/>
      <c r="G171" s="67"/>
      <c r="H171" s="73">
        <f>SUM(H172:H173)</f>
        <v>287288600</v>
      </c>
      <c r="I171" s="57">
        <f>SUM(I172:I173)</f>
        <v>83494484</v>
      </c>
      <c r="J171" s="74">
        <f>SUM(J172:J173)</f>
        <v>48566519.160000004</v>
      </c>
      <c r="K171" s="75">
        <f>SUM(K172:K173)</f>
        <v>34927964.839999996</v>
      </c>
    </row>
    <row r="172" spans="1:11" s="79" customFormat="1" ht="15" outlineLevel="5">
      <c r="A172" s="77" t="s">
        <v>30</v>
      </c>
      <c r="B172" s="61" t="s">
        <v>28</v>
      </c>
      <c r="C172" s="61" t="s">
        <v>90</v>
      </c>
      <c r="D172" s="61" t="s">
        <v>141</v>
      </c>
      <c r="E172" s="61" t="s">
        <v>31</v>
      </c>
      <c r="F172" s="62"/>
      <c r="G172" s="62"/>
      <c r="H172" s="63">
        <v>2900100</v>
      </c>
      <c r="I172" s="78">
        <v>976484</v>
      </c>
      <c r="J172" s="81">
        <v>264072.53000000003</v>
      </c>
      <c r="K172" s="66">
        <f>I172-J172</f>
        <v>712411.47</v>
      </c>
    </row>
    <row r="173" spans="1:11" s="79" customFormat="1" ht="42.75" outlineLevel="5">
      <c r="A173" s="80" t="s">
        <v>37</v>
      </c>
      <c r="B173" s="61" t="s">
        <v>28</v>
      </c>
      <c r="C173" s="61" t="s">
        <v>90</v>
      </c>
      <c r="D173" s="61" t="s">
        <v>141</v>
      </c>
      <c r="E173" s="61" t="s">
        <v>38</v>
      </c>
      <c r="F173" s="62"/>
      <c r="G173" s="62"/>
      <c r="H173" s="63">
        <v>284388500</v>
      </c>
      <c r="I173" s="78">
        <v>82518000</v>
      </c>
      <c r="J173" s="81">
        <v>48302446.630000003</v>
      </c>
      <c r="K173" s="66">
        <f>I173-J173</f>
        <v>34215553.369999997</v>
      </c>
    </row>
    <row r="174" spans="1:11" s="145" customFormat="1" ht="75" outlineLevel="3">
      <c r="A174" s="138" t="s">
        <v>81</v>
      </c>
      <c r="B174" s="139" t="s">
        <v>28</v>
      </c>
      <c r="C174" s="139" t="s">
        <v>90</v>
      </c>
      <c r="D174" s="139" t="s">
        <v>82</v>
      </c>
      <c r="E174" s="139" t="s">
        <v>29</v>
      </c>
      <c r="F174" s="140"/>
      <c r="G174" s="140"/>
      <c r="H174" s="141">
        <f>SUM(H175:H179)</f>
        <v>0</v>
      </c>
      <c r="I174" s="142">
        <f>SUM(I175:I179)</f>
        <v>0</v>
      </c>
      <c r="J174" s="143">
        <f>SUM(J175:J179)</f>
        <v>-357032.2</v>
      </c>
      <c r="K174" s="144">
        <f>SUM(K175:K179)</f>
        <v>357032.2</v>
      </c>
    </row>
    <row r="175" spans="1:11" s="127" customFormat="1" ht="42.75" outlineLevel="5">
      <c r="A175" s="121" t="s">
        <v>30</v>
      </c>
      <c r="B175" s="122" t="s">
        <v>28</v>
      </c>
      <c r="C175" s="122" t="s">
        <v>90</v>
      </c>
      <c r="D175" s="122" t="s">
        <v>82</v>
      </c>
      <c r="E175" s="122" t="s">
        <v>31</v>
      </c>
      <c r="F175" s="146" t="s">
        <v>213</v>
      </c>
      <c r="G175" s="122"/>
      <c r="H175" s="147">
        <v>0</v>
      </c>
      <c r="I175" s="124">
        <v>0</v>
      </c>
      <c r="J175" s="148">
        <v>-525.33000000000004</v>
      </c>
      <c r="K175" s="149">
        <f>I175-J175</f>
        <v>525.33000000000004</v>
      </c>
    </row>
    <row r="176" spans="1:11" s="127" customFormat="1" ht="42.75" outlineLevel="5">
      <c r="A176" s="150" t="s">
        <v>37</v>
      </c>
      <c r="B176" s="122" t="s">
        <v>28</v>
      </c>
      <c r="C176" s="122" t="s">
        <v>90</v>
      </c>
      <c r="D176" s="122" t="s">
        <v>82</v>
      </c>
      <c r="E176" s="122" t="s">
        <v>80</v>
      </c>
      <c r="F176" s="146" t="s">
        <v>263</v>
      </c>
      <c r="G176" s="122" t="s">
        <v>36</v>
      </c>
      <c r="H176" s="63">
        <v>0</v>
      </c>
      <c r="I176" s="124">
        <v>0</v>
      </c>
      <c r="J176" s="148"/>
      <c r="K176" s="149">
        <f>I176-J176</f>
        <v>0</v>
      </c>
    </row>
    <row r="177" spans="1:16" s="127" customFormat="1" ht="42.75" outlineLevel="5">
      <c r="A177" s="150" t="s">
        <v>37</v>
      </c>
      <c r="B177" s="122" t="s">
        <v>28</v>
      </c>
      <c r="C177" s="122" t="s">
        <v>90</v>
      </c>
      <c r="D177" s="122" t="s">
        <v>82</v>
      </c>
      <c r="E177" s="122" t="s">
        <v>80</v>
      </c>
      <c r="F177" s="146" t="s">
        <v>213</v>
      </c>
      <c r="G177" s="122" t="s">
        <v>36</v>
      </c>
      <c r="H177" s="63">
        <v>0</v>
      </c>
      <c r="I177" s="124">
        <v>0</v>
      </c>
      <c r="J177" s="15">
        <v>-353865.8</v>
      </c>
      <c r="K177" s="149">
        <f>I177-J177</f>
        <v>353865.8</v>
      </c>
    </row>
    <row r="178" spans="1:16" s="127" customFormat="1" outlineLevel="5">
      <c r="A178" s="121" t="s">
        <v>74</v>
      </c>
      <c r="B178" s="122" t="s">
        <v>28</v>
      </c>
      <c r="C178" s="122" t="s">
        <v>90</v>
      </c>
      <c r="D178" s="122" t="s">
        <v>82</v>
      </c>
      <c r="E178" s="122">
        <v>340</v>
      </c>
      <c r="F178" s="146" t="s">
        <v>85</v>
      </c>
      <c r="G178" s="122"/>
      <c r="H178" s="63">
        <v>0</v>
      </c>
      <c r="I178" s="124">
        <v>0</v>
      </c>
      <c r="J178" s="151">
        <v>-48.39</v>
      </c>
      <c r="K178" s="149">
        <f>I178-J178</f>
        <v>48.39</v>
      </c>
    </row>
    <row r="179" spans="1:16" s="127" customFormat="1" ht="42.75" outlineLevel="5">
      <c r="A179" s="121" t="s">
        <v>74</v>
      </c>
      <c r="B179" s="122" t="s">
        <v>28</v>
      </c>
      <c r="C179" s="122" t="s">
        <v>90</v>
      </c>
      <c r="D179" s="122" t="s">
        <v>82</v>
      </c>
      <c r="E179" s="122">
        <v>340</v>
      </c>
      <c r="F179" s="146" t="s">
        <v>213</v>
      </c>
      <c r="G179" s="122" t="s">
        <v>36</v>
      </c>
      <c r="H179" s="147">
        <v>0</v>
      </c>
      <c r="I179" s="124">
        <v>0</v>
      </c>
      <c r="J179" s="152">
        <v>-2592.6799999999998</v>
      </c>
      <c r="K179" s="126">
        <f>I179-J179</f>
        <v>2592.6799999999998</v>
      </c>
    </row>
    <row r="180" spans="1:16" s="76" customFormat="1" ht="75" outlineLevel="3">
      <c r="A180" s="71" t="s">
        <v>81</v>
      </c>
      <c r="B180" s="72" t="s">
        <v>28</v>
      </c>
      <c r="C180" s="72" t="s">
        <v>90</v>
      </c>
      <c r="D180" s="72" t="s">
        <v>82</v>
      </c>
      <c r="E180" s="72" t="s">
        <v>29</v>
      </c>
      <c r="F180" s="67"/>
      <c r="G180" s="67"/>
      <c r="H180" s="73">
        <f>SUM(H181:H183)</f>
        <v>1216984000</v>
      </c>
      <c r="I180" s="57">
        <f>SUM(I181:I183)</f>
        <v>217846078</v>
      </c>
      <c r="J180" s="101">
        <f>SUM(J181:J183)</f>
        <v>216542385.61999997</v>
      </c>
      <c r="K180" s="102">
        <f>SUM(K181:K183)</f>
        <v>1303692.3800000143</v>
      </c>
    </row>
    <row r="181" spans="1:16" s="79" customFormat="1" ht="42.75" outlineLevel="5">
      <c r="A181" s="77" t="s">
        <v>65</v>
      </c>
      <c r="B181" s="61" t="s">
        <v>28</v>
      </c>
      <c r="C181" s="61" t="s">
        <v>90</v>
      </c>
      <c r="D181" s="61" t="s">
        <v>82</v>
      </c>
      <c r="E181" s="61" t="s">
        <v>66</v>
      </c>
      <c r="F181" s="62" t="s">
        <v>236</v>
      </c>
      <c r="G181" s="61" t="s">
        <v>36</v>
      </c>
      <c r="H181" s="63">
        <v>15604500</v>
      </c>
      <c r="I181" s="78">
        <v>1859878</v>
      </c>
      <c r="J181" s="81">
        <v>1583895.65</v>
      </c>
      <c r="K181" s="66">
        <f t="shared" ref="K181:K190" si="5">I181-J181</f>
        <v>275982.35000000009</v>
      </c>
      <c r="L181" s="110"/>
      <c r="M181" s="110"/>
    </row>
    <row r="182" spans="1:16" s="79" customFormat="1" ht="42.75" outlineLevel="5">
      <c r="A182" s="77" t="s">
        <v>30</v>
      </c>
      <c r="B182" s="61" t="s">
        <v>28</v>
      </c>
      <c r="C182" s="61" t="s">
        <v>90</v>
      </c>
      <c r="D182" s="61" t="s">
        <v>82</v>
      </c>
      <c r="E182" s="61" t="s">
        <v>31</v>
      </c>
      <c r="F182" s="62" t="s">
        <v>236</v>
      </c>
      <c r="G182" s="61" t="s">
        <v>36</v>
      </c>
      <c r="H182" s="63">
        <v>8629200</v>
      </c>
      <c r="I182" s="78">
        <v>1557500</v>
      </c>
      <c r="J182" s="81">
        <v>1533856.83</v>
      </c>
      <c r="K182" s="66">
        <f t="shared" si="5"/>
        <v>23643.169999999925</v>
      </c>
    </row>
    <row r="183" spans="1:16" s="79" customFormat="1" ht="42.75" outlineLevel="5">
      <c r="A183" s="80" t="s">
        <v>37</v>
      </c>
      <c r="B183" s="61" t="s">
        <v>28</v>
      </c>
      <c r="C183" s="61" t="s">
        <v>90</v>
      </c>
      <c r="D183" s="61" t="s">
        <v>82</v>
      </c>
      <c r="E183" s="61" t="s">
        <v>80</v>
      </c>
      <c r="F183" s="62" t="s">
        <v>236</v>
      </c>
      <c r="G183" s="61" t="s">
        <v>36</v>
      </c>
      <c r="H183" s="63">
        <v>1192750300</v>
      </c>
      <c r="I183" s="78">
        <v>214428700</v>
      </c>
      <c r="J183" s="81">
        <v>213424633.13999999</v>
      </c>
      <c r="K183" s="66">
        <f t="shared" si="5"/>
        <v>1004066.8600000143</v>
      </c>
    </row>
    <row r="184" spans="1:16" s="156" customFormat="1" ht="30" outlineLevel="5">
      <c r="A184" s="71" t="s">
        <v>219</v>
      </c>
      <c r="B184" s="72">
        <v>148</v>
      </c>
      <c r="C184" s="72">
        <v>1003</v>
      </c>
      <c r="D184" s="72">
        <v>9990020680</v>
      </c>
      <c r="E184" s="72">
        <v>321</v>
      </c>
      <c r="F184" s="153"/>
      <c r="G184" s="72"/>
      <c r="H184" s="106">
        <v>500000</v>
      </c>
      <c r="I184" s="107">
        <v>500000</v>
      </c>
      <c r="J184" s="107">
        <v>500000</v>
      </c>
      <c r="K184" s="66">
        <f t="shared" si="5"/>
        <v>0</v>
      </c>
      <c r="L184" s="76"/>
      <c r="M184" s="154"/>
      <c r="N184" s="155"/>
      <c r="O184" s="155"/>
      <c r="P184" s="155"/>
    </row>
    <row r="185" spans="1:16" s="92" customFormat="1" ht="30" outlineLevel="5">
      <c r="A185" s="71" t="s">
        <v>219</v>
      </c>
      <c r="B185" s="72">
        <v>148</v>
      </c>
      <c r="C185" s="72">
        <v>1003</v>
      </c>
      <c r="D185" s="72">
        <v>9990020680</v>
      </c>
      <c r="E185" s="72">
        <v>322</v>
      </c>
      <c r="F185" s="72"/>
      <c r="G185" s="72"/>
      <c r="H185" s="106">
        <v>0</v>
      </c>
      <c r="I185" s="107">
        <v>0</v>
      </c>
      <c r="J185" s="108">
        <v>0</v>
      </c>
      <c r="K185" s="66">
        <f t="shared" si="5"/>
        <v>0</v>
      </c>
      <c r="L185" s="110"/>
      <c r="M185" s="110"/>
      <c r="N185" s="79"/>
      <c r="O185" s="76"/>
      <c r="P185" s="76"/>
    </row>
    <row r="186" spans="1:16" s="145" customFormat="1" ht="120" outlineLevel="3">
      <c r="A186" s="138" t="s">
        <v>143</v>
      </c>
      <c r="B186" s="139" t="s">
        <v>28</v>
      </c>
      <c r="C186" s="139" t="s">
        <v>142</v>
      </c>
      <c r="D186" s="139" t="s">
        <v>144</v>
      </c>
      <c r="E186" s="139" t="s">
        <v>29</v>
      </c>
      <c r="F186" s="140"/>
      <c r="G186" s="140"/>
      <c r="H186" s="141">
        <f>SUM(H187:H187)</f>
        <v>0</v>
      </c>
      <c r="I186" s="142">
        <f>SUM(I187:I187)</f>
        <v>0</v>
      </c>
      <c r="J186" s="157">
        <f>SUM(J187:J187)</f>
        <v>0</v>
      </c>
      <c r="K186" s="66">
        <f t="shared" si="5"/>
        <v>0</v>
      </c>
      <c r="N186" s="158"/>
      <c r="O186" s="158"/>
      <c r="P186" s="158"/>
    </row>
    <row r="187" spans="1:16" s="127" customFormat="1" ht="42.75" outlineLevel="5">
      <c r="A187" s="150" t="s">
        <v>37</v>
      </c>
      <c r="B187" s="122" t="s">
        <v>28</v>
      </c>
      <c r="C187" s="122" t="s">
        <v>142</v>
      </c>
      <c r="D187" s="122" t="s">
        <v>144</v>
      </c>
      <c r="E187" s="122" t="s">
        <v>80</v>
      </c>
      <c r="F187" s="122" t="s">
        <v>217</v>
      </c>
      <c r="G187" s="122" t="s">
        <v>36</v>
      </c>
      <c r="H187" s="123">
        <v>0</v>
      </c>
      <c r="I187" s="124">
        <v>0</v>
      </c>
      <c r="J187" s="152">
        <v>0</v>
      </c>
      <c r="K187" s="66">
        <f t="shared" si="5"/>
        <v>0</v>
      </c>
      <c r="L187" s="159"/>
    </row>
    <row r="188" spans="1:16" s="127" customFormat="1" ht="75" outlineLevel="5">
      <c r="A188" s="67" t="s">
        <v>267</v>
      </c>
      <c r="B188" s="67">
        <v>148</v>
      </c>
      <c r="C188" s="67">
        <v>1004</v>
      </c>
      <c r="D188" s="67">
        <v>2230131440</v>
      </c>
      <c r="E188" s="72" t="s">
        <v>29</v>
      </c>
      <c r="F188" s="67"/>
      <c r="G188" s="67"/>
      <c r="H188" s="118">
        <f>H189+H190</f>
        <v>1156402900</v>
      </c>
      <c r="I188" s="118">
        <f>I189+I190</f>
        <v>375652200</v>
      </c>
      <c r="J188" s="118">
        <f>J189+J190</f>
        <v>375652200</v>
      </c>
      <c r="K188" s="66">
        <f t="shared" si="5"/>
        <v>0</v>
      </c>
      <c r="L188" s="159"/>
    </row>
    <row r="189" spans="1:16" s="127" customFormat="1" ht="28.5" outlineLevel="5">
      <c r="A189" s="150" t="s">
        <v>83</v>
      </c>
      <c r="B189" s="122">
        <v>148</v>
      </c>
      <c r="C189" s="122">
        <v>1004</v>
      </c>
      <c r="D189" s="122">
        <v>2230131440</v>
      </c>
      <c r="E189" s="122">
        <v>570</v>
      </c>
      <c r="F189" s="122"/>
      <c r="G189" s="122"/>
      <c r="H189" s="123">
        <v>1126956700</v>
      </c>
      <c r="I189" s="124">
        <v>375652200</v>
      </c>
      <c r="J189" s="152">
        <v>375652200</v>
      </c>
      <c r="K189" s="66">
        <f t="shared" si="5"/>
        <v>0</v>
      </c>
      <c r="L189" s="160"/>
    </row>
    <row r="190" spans="1:16" s="127" customFormat="1" ht="15" outlineLevel="5">
      <c r="A190" s="150" t="s">
        <v>268</v>
      </c>
      <c r="B190" s="122">
        <v>148</v>
      </c>
      <c r="C190" s="122">
        <v>1004</v>
      </c>
      <c r="D190" s="122">
        <v>2230131440</v>
      </c>
      <c r="E190" s="122">
        <v>870</v>
      </c>
      <c r="F190" s="122"/>
      <c r="G190" s="122"/>
      <c r="H190" s="123">
        <v>29446200</v>
      </c>
      <c r="I190" s="124">
        <v>0</v>
      </c>
      <c r="J190" s="152">
        <v>0</v>
      </c>
      <c r="K190" s="66">
        <f t="shared" si="5"/>
        <v>0</v>
      </c>
      <c r="L190" s="160"/>
    </row>
    <row r="191" spans="1:16" s="76" customFormat="1" ht="75" outlineLevel="3">
      <c r="A191" s="71" t="s">
        <v>145</v>
      </c>
      <c r="B191" s="72" t="s">
        <v>28</v>
      </c>
      <c r="C191" s="72" t="s">
        <v>142</v>
      </c>
      <c r="D191" s="72" t="s">
        <v>146</v>
      </c>
      <c r="E191" s="72" t="s">
        <v>29</v>
      </c>
      <c r="F191" s="67"/>
      <c r="G191" s="67"/>
      <c r="H191" s="73">
        <f>SUM(H192:H193)</f>
        <v>1585651200</v>
      </c>
      <c r="I191" s="57">
        <f>SUM(I192:I193)</f>
        <v>663115794.66999996</v>
      </c>
      <c r="J191" s="74">
        <f>SUM(J192:J193)</f>
        <v>662168947.37</v>
      </c>
      <c r="K191" s="75">
        <f>SUM(K192:K193)</f>
        <v>946847.299999938</v>
      </c>
      <c r="N191" s="92"/>
      <c r="O191" s="92"/>
      <c r="P191" s="92"/>
    </row>
    <row r="192" spans="1:16" s="79" customFormat="1" ht="15" outlineLevel="5">
      <c r="A192" s="77" t="s">
        <v>30</v>
      </c>
      <c r="B192" s="61" t="s">
        <v>28</v>
      </c>
      <c r="C192" s="61" t="s">
        <v>142</v>
      </c>
      <c r="D192" s="61" t="s">
        <v>146</v>
      </c>
      <c r="E192" s="61" t="s">
        <v>31</v>
      </c>
      <c r="F192" s="62"/>
      <c r="G192" s="62"/>
      <c r="H192" s="63">
        <v>4756000</v>
      </c>
      <c r="I192" s="78">
        <v>1033848.12</v>
      </c>
      <c r="J192" s="81">
        <v>1002148.51</v>
      </c>
      <c r="K192" s="66">
        <f t="shared" ref="K192:K231" si="6">I192-J192</f>
        <v>31699.609999999986</v>
      </c>
      <c r="N192" s="110"/>
    </row>
    <row r="193" spans="1:16" s="79" customFormat="1" ht="42.75" outlineLevel="5">
      <c r="A193" s="77" t="s">
        <v>139</v>
      </c>
      <c r="B193" s="61" t="s">
        <v>28</v>
      </c>
      <c r="C193" s="61" t="s">
        <v>142</v>
      </c>
      <c r="D193" s="61" t="s">
        <v>146</v>
      </c>
      <c r="E193" s="61" t="s">
        <v>80</v>
      </c>
      <c r="F193" s="62"/>
      <c r="G193" s="62"/>
      <c r="H193" s="63">
        <v>1580895200</v>
      </c>
      <c r="I193" s="78">
        <v>662081946.54999995</v>
      </c>
      <c r="J193" s="81">
        <v>661166798.86000001</v>
      </c>
      <c r="K193" s="66">
        <f t="shared" si="6"/>
        <v>915147.68999993801</v>
      </c>
      <c r="O193" s="110"/>
      <c r="P193" s="110"/>
    </row>
    <row r="194" spans="1:16" s="76" customFormat="1" ht="60" outlineLevel="3">
      <c r="A194" s="71" t="s">
        <v>147</v>
      </c>
      <c r="B194" s="72" t="s">
        <v>28</v>
      </c>
      <c r="C194" s="72" t="s">
        <v>142</v>
      </c>
      <c r="D194" s="72" t="s">
        <v>148</v>
      </c>
      <c r="E194" s="72" t="s">
        <v>29</v>
      </c>
      <c r="F194" s="67"/>
      <c r="G194" s="67"/>
      <c r="H194" s="73">
        <f>SUM(H195:H196)</f>
        <v>15818400</v>
      </c>
      <c r="I194" s="57">
        <f>SUM(I195:I196)</f>
        <v>2636400</v>
      </c>
      <c r="J194" s="74">
        <f>SUM(J195:J196)</f>
        <v>128838.55</v>
      </c>
      <c r="K194" s="75">
        <f>SUM(K195:K196)</f>
        <v>2507561.4500000002</v>
      </c>
      <c r="N194" s="79"/>
      <c r="O194" s="79"/>
      <c r="P194" s="79"/>
    </row>
    <row r="195" spans="1:16" s="79" customFormat="1" ht="15" outlineLevel="5">
      <c r="A195" s="77" t="s">
        <v>30</v>
      </c>
      <c r="B195" s="61" t="s">
        <v>28</v>
      </c>
      <c r="C195" s="61" t="s">
        <v>142</v>
      </c>
      <c r="D195" s="61" t="s">
        <v>148</v>
      </c>
      <c r="E195" s="61" t="s">
        <v>31</v>
      </c>
      <c r="F195" s="62"/>
      <c r="G195" s="62"/>
      <c r="H195" s="63">
        <v>206800</v>
      </c>
      <c r="I195" s="78">
        <v>34400</v>
      </c>
      <c r="J195" s="65">
        <v>734.55</v>
      </c>
      <c r="K195" s="66">
        <f t="shared" si="6"/>
        <v>33665.449999999997</v>
      </c>
    </row>
    <row r="196" spans="1:16" s="79" customFormat="1" ht="42.75" outlineLevel="5">
      <c r="A196" s="80" t="s">
        <v>37</v>
      </c>
      <c r="B196" s="61" t="s">
        <v>28</v>
      </c>
      <c r="C196" s="61" t="s">
        <v>142</v>
      </c>
      <c r="D196" s="61">
        <v>2230171320</v>
      </c>
      <c r="E196" s="61" t="s">
        <v>80</v>
      </c>
      <c r="F196" s="62"/>
      <c r="G196" s="62"/>
      <c r="H196" s="63">
        <v>15611600</v>
      </c>
      <c r="I196" s="78">
        <v>2602000</v>
      </c>
      <c r="J196" s="81">
        <v>128104</v>
      </c>
      <c r="K196" s="66">
        <f t="shared" si="6"/>
        <v>2473896</v>
      </c>
    </row>
    <row r="197" spans="1:16" s="167" customFormat="1" ht="42.75" outlineLevel="5">
      <c r="A197" s="161" t="s">
        <v>199</v>
      </c>
      <c r="B197" s="162" t="s">
        <v>28</v>
      </c>
      <c r="C197" s="162" t="s">
        <v>142</v>
      </c>
      <c r="D197" s="162" t="s">
        <v>200</v>
      </c>
      <c r="E197" s="162" t="s">
        <v>29</v>
      </c>
      <c r="F197" s="163"/>
      <c r="G197" s="163"/>
      <c r="H197" s="164">
        <f>SUM(H198)</f>
        <v>0</v>
      </c>
      <c r="I197" s="165">
        <f>SUM(I198)</f>
        <v>0</v>
      </c>
      <c r="J197" s="166">
        <f>SUM(J198)</f>
        <v>0</v>
      </c>
      <c r="K197" s="166">
        <f>SUM(K198)</f>
        <v>0</v>
      </c>
      <c r="M197" s="168"/>
    </row>
    <row r="198" spans="1:16" s="167" customFormat="1" ht="42.75" outlineLevel="5">
      <c r="A198" s="169" t="s">
        <v>37</v>
      </c>
      <c r="B198" s="170" t="s">
        <v>28</v>
      </c>
      <c r="C198" s="170" t="s">
        <v>142</v>
      </c>
      <c r="D198" s="170" t="s">
        <v>200</v>
      </c>
      <c r="E198" s="170">
        <v>313</v>
      </c>
      <c r="F198" s="170" t="s">
        <v>252</v>
      </c>
      <c r="G198" s="170" t="s">
        <v>36</v>
      </c>
      <c r="H198" s="171">
        <v>0</v>
      </c>
      <c r="I198" s="172">
        <v>0</v>
      </c>
      <c r="J198" s="173">
        <v>0</v>
      </c>
      <c r="K198" s="66">
        <f>I198-J198</f>
        <v>0</v>
      </c>
      <c r="L198" s="18"/>
      <c r="M198" s="174"/>
      <c r="N198" s="175"/>
    </row>
    <row r="199" spans="1:16" s="79" customFormat="1" ht="45" outlineLevel="5">
      <c r="A199" s="176" t="s">
        <v>199</v>
      </c>
      <c r="B199" s="72" t="s">
        <v>28</v>
      </c>
      <c r="C199" s="72" t="s">
        <v>142</v>
      </c>
      <c r="D199" s="72" t="s">
        <v>200</v>
      </c>
      <c r="E199" s="72" t="s">
        <v>29</v>
      </c>
      <c r="F199" s="67"/>
      <c r="G199" s="67"/>
      <c r="H199" s="106">
        <f>SUM(H200:H203)</f>
        <v>13763698070</v>
      </c>
      <c r="I199" s="107">
        <f>SUM(I200:I203)</f>
        <v>11567265023.289999</v>
      </c>
      <c r="J199" s="113">
        <f>SUM(J200:J203)</f>
        <v>11565431961.359999</v>
      </c>
      <c r="K199" s="113">
        <f>SUM(K200:K203)</f>
        <v>1833061.9299996281</v>
      </c>
      <c r="L199" s="177"/>
      <c r="M199" s="178"/>
    </row>
    <row r="200" spans="1:16" s="127" customFormat="1" ht="42.75" outlineLevel="5">
      <c r="A200" s="150" t="s">
        <v>37</v>
      </c>
      <c r="B200" s="122" t="s">
        <v>28</v>
      </c>
      <c r="C200" s="122" t="s">
        <v>142</v>
      </c>
      <c r="D200" s="122" t="s">
        <v>200</v>
      </c>
      <c r="E200" s="122">
        <v>244</v>
      </c>
      <c r="F200" s="122"/>
      <c r="G200" s="61" t="s">
        <v>35</v>
      </c>
      <c r="H200" s="123">
        <v>4592870</v>
      </c>
      <c r="I200" s="124">
        <v>2500000</v>
      </c>
      <c r="J200" s="15">
        <v>2397137.25</v>
      </c>
      <c r="K200" s="126">
        <f>I200-J200</f>
        <v>102862.75</v>
      </c>
      <c r="L200" s="19"/>
      <c r="M200" s="179"/>
      <c r="O200" s="180"/>
      <c r="P200" s="180"/>
    </row>
    <row r="201" spans="1:16" s="127" customFormat="1" ht="42.75" outlineLevel="5">
      <c r="A201" s="150" t="s">
        <v>37</v>
      </c>
      <c r="B201" s="122" t="s">
        <v>28</v>
      </c>
      <c r="C201" s="122" t="s">
        <v>142</v>
      </c>
      <c r="D201" s="122" t="s">
        <v>200</v>
      </c>
      <c r="E201" s="122" t="s">
        <v>80</v>
      </c>
      <c r="F201" s="122" t="s">
        <v>215</v>
      </c>
      <c r="G201" s="122" t="s">
        <v>36</v>
      </c>
      <c r="H201" s="123">
        <v>0</v>
      </c>
      <c r="I201" s="124">
        <v>0</v>
      </c>
      <c r="J201" s="15">
        <v>-327296.28999999998</v>
      </c>
      <c r="K201" s="126">
        <f t="shared" si="6"/>
        <v>327296.28999999998</v>
      </c>
      <c r="L201" s="19"/>
      <c r="M201" s="179"/>
      <c r="O201" s="180"/>
      <c r="P201" s="180"/>
    </row>
    <row r="202" spans="1:16" s="79" customFormat="1" ht="42.75" outlineLevel="5">
      <c r="A202" s="80" t="s">
        <v>37</v>
      </c>
      <c r="B202" s="61" t="s">
        <v>28</v>
      </c>
      <c r="C202" s="61" t="s">
        <v>142</v>
      </c>
      <c r="D202" s="61" t="s">
        <v>200</v>
      </c>
      <c r="E202" s="61" t="s">
        <v>80</v>
      </c>
      <c r="F202" s="61" t="s">
        <v>237</v>
      </c>
      <c r="G202" s="61" t="s">
        <v>35</v>
      </c>
      <c r="H202" s="63">
        <v>687955300</v>
      </c>
      <c r="I202" s="88">
        <v>578238251.15999997</v>
      </c>
      <c r="J202" s="15">
        <v>578151775.09000003</v>
      </c>
      <c r="K202" s="66">
        <f t="shared" si="6"/>
        <v>86476.069999933243</v>
      </c>
      <c r="L202" s="181"/>
      <c r="M202" s="110"/>
      <c r="O202" s="110"/>
      <c r="P202" s="110"/>
    </row>
    <row r="203" spans="1:16" s="79" customFormat="1" ht="42.75" outlineLevel="5">
      <c r="A203" s="80" t="s">
        <v>37</v>
      </c>
      <c r="B203" s="61" t="s">
        <v>28</v>
      </c>
      <c r="C203" s="61" t="s">
        <v>142</v>
      </c>
      <c r="D203" s="61" t="s">
        <v>200</v>
      </c>
      <c r="E203" s="61" t="s">
        <v>80</v>
      </c>
      <c r="F203" s="61" t="s">
        <v>237</v>
      </c>
      <c r="G203" s="61" t="s">
        <v>36</v>
      </c>
      <c r="H203" s="63">
        <v>13071149900</v>
      </c>
      <c r="I203" s="88">
        <v>10986526772.129999</v>
      </c>
      <c r="J203" s="15">
        <v>10985210345.309999</v>
      </c>
      <c r="K203" s="66">
        <f t="shared" si="6"/>
        <v>1316426.8199996948</v>
      </c>
      <c r="L203" s="181"/>
      <c r="M203" s="181"/>
      <c r="O203" s="110"/>
      <c r="P203" s="110"/>
    </row>
    <row r="204" spans="1:16" s="76" customFormat="1" ht="30" outlineLevel="3">
      <c r="A204" s="71" t="s">
        <v>149</v>
      </c>
      <c r="B204" s="72" t="s">
        <v>28</v>
      </c>
      <c r="C204" s="72" t="s">
        <v>142</v>
      </c>
      <c r="D204" s="72" t="s">
        <v>150</v>
      </c>
      <c r="E204" s="72" t="s">
        <v>29</v>
      </c>
      <c r="F204" s="67"/>
      <c r="G204" s="67"/>
      <c r="H204" s="73">
        <f>SUM(H205:H206)</f>
        <v>52930600</v>
      </c>
      <c r="I204" s="57">
        <f>SUM(I205:I206)</f>
        <v>15008400</v>
      </c>
      <c r="J204" s="74">
        <f>SUM(J205:J206)</f>
        <v>11999924.4</v>
      </c>
      <c r="K204" s="75">
        <f>SUM(K205:K206)</f>
        <v>3008475.6</v>
      </c>
      <c r="L204" s="178"/>
      <c r="M204" s="79"/>
      <c r="N204" s="79"/>
      <c r="O204" s="79"/>
      <c r="P204" s="79"/>
    </row>
    <row r="205" spans="1:16" s="79" customFormat="1" ht="15" outlineLevel="5">
      <c r="A205" s="77" t="s">
        <v>30</v>
      </c>
      <c r="B205" s="61" t="s">
        <v>28</v>
      </c>
      <c r="C205" s="61" t="s">
        <v>142</v>
      </c>
      <c r="D205" s="61" t="s">
        <v>150</v>
      </c>
      <c r="E205" s="61" t="s">
        <v>31</v>
      </c>
      <c r="F205" s="62"/>
      <c r="G205" s="62"/>
      <c r="H205" s="63">
        <v>18170600</v>
      </c>
      <c r="I205" s="78">
        <v>3028400</v>
      </c>
      <c r="J205" s="81">
        <v>29924.400000000001</v>
      </c>
      <c r="K205" s="66">
        <f t="shared" si="6"/>
        <v>2998475.6</v>
      </c>
      <c r="N205" s="110"/>
    </row>
    <row r="206" spans="1:16" s="79" customFormat="1" ht="42.75" outlineLevel="5">
      <c r="A206" s="80" t="s">
        <v>37</v>
      </c>
      <c r="B206" s="61" t="s">
        <v>28</v>
      </c>
      <c r="C206" s="61" t="s">
        <v>142</v>
      </c>
      <c r="D206" s="61" t="s">
        <v>150</v>
      </c>
      <c r="E206" s="61" t="s">
        <v>80</v>
      </c>
      <c r="F206" s="62"/>
      <c r="G206" s="61"/>
      <c r="H206" s="63">
        <v>34760000</v>
      </c>
      <c r="I206" s="78">
        <v>11980000</v>
      </c>
      <c r="J206" s="81">
        <v>11970000</v>
      </c>
      <c r="K206" s="66">
        <f t="shared" si="6"/>
        <v>10000</v>
      </c>
      <c r="M206" s="110"/>
      <c r="O206" s="110"/>
      <c r="P206" s="110"/>
    </row>
    <row r="207" spans="1:16" s="76" customFormat="1" ht="45" outlineLevel="3">
      <c r="A207" s="71" t="s">
        <v>151</v>
      </c>
      <c r="B207" s="72" t="s">
        <v>28</v>
      </c>
      <c r="C207" s="72" t="s">
        <v>142</v>
      </c>
      <c r="D207" s="72" t="s">
        <v>152</v>
      </c>
      <c r="E207" s="72" t="s">
        <v>29</v>
      </c>
      <c r="F207" s="67"/>
      <c r="G207" s="67"/>
      <c r="H207" s="73">
        <f>SUM(H208)</f>
        <v>25000</v>
      </c>
      <c r="I207" s="57">
        <f>SUM(I208)</f>
        <v>4200</v>
      </c>
      <c r="J207" s="74">
        <f>SUM(J208)</f>
        <v>0</v>
      </c>
      <c r="K207" s="75">
        <f>SUM(K208)</f>
        <v>4200</v>
      </c>
      <c r="M207" s="79"/>
      <c r="O207" s="79"/>
      <c r="P207" s="79"/>
    </row>
    <row r="208" spans="1:16" s="79" customFormat="1" ht="42.75" outlineLevel="5">
      <c r="A208" s="80" t="s">
        <v>37</v>
      </c>
      <c r="B208" s="61" t="s">
        <v>28</v>
      </c>
      <c r="C208" s="61" t="s">
        <v>142</v>
      </c>
      <c r="D208" s="61" t="s">
        <v>152</v>
      </c>
      <c r="E208" s="61" t="s">
        <v>80</v>
      </c>
      <c r="F208" s="62"/>
      <c r="G208" s="62"/>
      <c r="H208" s="63">
        <v>25000</v>
      </c>
      <c r="I208" s="78">
        <v>4200</v>
      </c>
      <c r="J208" s="65">
        <v>0</v>
      </c>
      <c r="K208" s="66">
        <f t="shared" si="6"/>
        <v>4200</v>
      </c>
      <c r="O208" s="110"/>
      <c r="P208" s="110"/>
    </row>
    <row r="209" spans="1:16" s="76" customFormat="1" ht="120" outlineLevel="3">
      <c r="A209" s="71" t="s">
        <v>153</v>
      </c>
      <c r="B209" s="72" t="s">
        <v>28</v>
      </c>
      <c r="C209" s="72" t="s">
        <v>142</v>
      </c>
      <c r="D209" s="72" t="s">
        <v>154</v>
      </c>
      <c r="E209" s="72" t="s">
        <v>29</v>
      </c>
      <c r="F209" s="67"/>
      <c r="G209" s="67"/>
      <c r="H209" s="73">
        <f>SUM(H210:H210)</f>
        <v>84900</v>
      </c>
      <c r="I209" s="57">
        <f>SUM(I210:I210)</f>
        <v>0</v>
      </c>
      <c r="J209" s="74">
        <f>SUM(J210:J210)</f>
        <v>0</v>
      </c>
      <c r="K209" s="75">
        <f>SUM(K210:K210)</f>
        <v>0</v>
      </c>
      <c r="M209" s="110"/>
      <c r="N209" s="79"/>
      <c r="O209" s="79"/>
      <c r="P209" s="79"/>
    </row>
    <row r="210" spans="1:16" s="79" customFormat="1" ht="42.75" outlineLevel="5">
      <c r="A210" s="77" t="s">
        <v>155</v>
      </c>
      <c r="B210" s="61" t="s">
        <v>28</v>
      </c>
      <c r="C210" s="61" t="s">
        <v>142</v>
      </c>
      <c r="D210" s="61" t="s">
        <v>154</v>
      </c>
      <c r="E210" s="61" t="s">
        <v>31</v>
      </c>
      <c r="F210" s="61" t="s">
        <v>254</v>
      </c>
      <c r="G210" s="61" t="s">
        <v>36</v>
      </c>
      <c r="H210" s="63">
        <v>84900</v>
      </c>
      <c r="I210" s="78">
        <v>0</v>
      </c>
      <c r="J210" s="65">
        <v>0</v>
      </c>
      <c r="K210" s="66">
        <f t="shared" si="6"/>
        <v>0</v>
      </c>
      <c r="O210" s="110"/>
      <c r="P210" s="110"/>
    </row>
    <row r="211" spans="1:16" s="76" customFormat="1" ht="120" outlineLevel="3">
      <c r="A211" s="71" t="s">
        <v>156</v>
      </c>
      <c r="B211" s="72" t="s">
        <v>28</v>
      </c>
      <c r="C211" s="72" t="s">
        <v>142</v>
      </c>
      <c r="D211" s="72" t="s">
        <v>157</v>
      </c>
      <c r="E211" s="72" t="s">
        <v>29</v>
      </c>
      <c r="F211" s="67"/>
      <c r="G211" s="67"/>
      <c r="H211" s="73">
        <f>SUM(H212:H213)</f>
        <v>4300</v>
      </c>
      <c r="I211" s="57">
        <f>SUM(I212:I213)</f>
        <v>800</v>
      </c>
      <c r="J211" s="74">
        <f>SUM(J212:J213)</f>
        <v>0</v>
      </c>
      <c r="K211" s="75">
        <f>SUM(K212:K213)</f>
        <v>800</v>
      </c>
      <c r="M211" s="110"/>
      <c r="N211" s="79"/>
      <c r="O211" s="79"/>
      <c r="P211" s="79"/>
    </row>
    <row r="212" spans="1:16" s="79" customFormat="1" ht="42.75" outlineLevel="5">
      <c r="A212" s="80" t="s">
        <v>37</v>
      </c>
      <c r="B212" s="61" t="s">
        <v>28</v>
      </c>
      <c r="C212" s="61" t="s">
        <v>142</v>
      </c>
      <c r="D212" s="61" t="s">
        <v>157</v>
      </c>
      <c r="E212" s="61">
        <v>244</v>
      </c>
      <c r="F212" s="62"/>
      <c r="G212" s="62"/>
      <c r="H212" s="63">
        <v>4300</v>
      </c>
      <c r="I212" s="78">
        <v>800</v>
      </c>
      <c r="J212" s="65">
        <v>0</v>
      </c>
      <c r="K212" s="66">
        <f>I212-J212</f>
        <v>800</v>
      </c>
      <c r="N212" s="110"/>
    </row>
    <row r="213" spans="1:16" s="79" customFormat="1" ht="42.75" outlineLevel="5">
      <c r="A213" s="77" t="s">
        <v>155</v>
      </c>
      <c r="B213" s="61" t="s">
        <v>28</v>
      </c>
      <c r="C213" s="61" t="s">
        <v>142</v>
      </c>
      <c r="D213" s="61" t="s">
        <v>157</v>
      </c>
      <c r="E213" s="61">
        <v>323</v>
      </c>
      <c r="F213" s="62"/>
      <c r="G213" s="62"/>
      <c r="H213" s="63">
        <v>0</v>
      </c>
      <c r="I213" s="78">
        <v>0</v>
      </c>
      <c r="J213" s="65">
        <v>0</v>
      </c>
      <c r="K213" s="66">
        <f t="shared" si="6"/>
        <v>0</v>
      </c>
      <c r="M213" s="110"/>
      <c r="N213" s="110"/>
      <c r="O213" s="110"/>
      <c r="P213" s="110"/>
    </row>
    <row r="214" spans="1:16" s="76" customFormat="1" ht="45" outlineLevel="3">
      <c r="A214" s="71" t="s">
        <v>158</v>
      </c>
      <c r="B214" s="72" t="s">
        <v>28</v>
      </c>
      <c r="C214" s="72" t="s">
        <v>142</v>
      </c>
      <c r="D214" s="72" t="s">
        <v>159</v>
      </c>
      <c r="E214" s="72" t="s">
        <v>29</v>
      </c>
      <c r="F214" s="67"/>
      <c r="G214" s="67"/>
      <c r="H214" s="73">
        <f>SUM(H215:H219)</f>
        <v>4626244100</v>
      </c>
      <c r="I214" s="57">
        <f>SUM(I215:I219)</f>
        <v>2189250750</v>
      </c>
      <c r="J214" s="74">
        <f>SUM(J215:J219)</f>
        <v>2152130531.1100001</v>
      </c>
      <c r="K214" s="75">
        <f>SUM(K215:K219)</f>
        <v>37120218.89000006</v>
      </c>
      <c r="M214" s="110"/>
      <c r="N214" s="79"/>
      <c r="O214" s="110"/>
      <c r="P214" s="110"/>
    </row>
    <row r="215" spans="1:16" s="79" customFormat="1" ht="42.75" outlineLevel="5">
      <c r="A215" s="80" t="s">
        <v>37</v>
      </c>
      <c r="B215" s="61" t="s">
        <v>28</v>
      </c>
      <c r="C215" s="61" t="s">
        <v>142</v>
      </c>
      <c r="D215" s="61" t="s">
        <v>159</v>
      </c>
      <c r="E215" s="61">
        <v>244</v>
      </c>
      <c r="F215" s="62" t="s">
        <v>238</v>
      </c>
      <c r="G215" s="62" t="s">
        <v>36</v>
      </c>
      <c r="H215" s="63">
        <f>41156900-9500000</f>
        <v>31656900</v>
      </c>
      <c r="I215" s="78">
        <v>1637150</v>
      </c>
      <c r="J215" s="65">
        <v>1055795.98</v>
      </c>
      <c r="K215" s="66">
        <f t="shared" si="6"/>
        <v>581354.02</v>
      </c>
      <c r="L215" s="181"/>
    </row>
    <row r="216" spans="1:16" s="127" customFormat="1" ht="42.75" outlineLevel="5">
      <c r="A216" s="80" t="s">
        <v>37</v>
      </c>
      <c r="B216" s="122" t="s">
        <v>28</v>
      </c>
      <c r="C216" s="122" t="s">
        <v>142</v>
      </c>
      <c r="D216" s="122" t="s">
        <v>159</v>
      </c>
      <c r="E216" s="122" t="s">
        <v>80</v>
      </c>
      <c r="F216" s="146" t="s">
        <v>216</v>
      </c>
      <c r="G216" s="146" t="s">
        <v>36</v>
      </c>
      <c r="H216" s="123">
        <v>0</v>
      </c>
      <c r="I216" s="124">
        <v>0</v>
      </c>
      <c r="J216" s="15">
        <v>-344906.18</v>
      </c>
      <c r="K216" s="126">
        <f t="shared" si="6"/>
        <v>344906.18</v>
      </c>
      <c r="L216" s="159"/>
    </row>
    <row r="217" spans="1:16" s="79" customFormat="1" ht="42.75" outlineLevel="5">
      <c r="A217" s="80" t="s">
        <v>37</v>
      </c>
      <c r="B217" s="61" t="s">
        <v>28</v>
      </c>
      <c r="C217" s="61" t="s">
        <v>142</v>
      </c>
      <c r="D217" s="61" t="s">
        <v>159</v>
      </c>
      <c r="E217" s="61">
        <v>313</v>
      </c>
      <c r="F217" s="62" t="s">
        <v>238</v>
      </c>
      <c r="G217" s="62" t="s">
        <v>36</v>
      </c>
      <c r="H217" s="63">
        <v>0</v>
      </c>
      <c r="I217" s="78">
        <v>0</v>
      </c>
      <c r="J217" s="15">
        <v>-86045</v>
      </c>
      <c r="K217" s="66">
        <f>I217-J217</f>
        <v>86045</v>
      </c>
      <c r="N217" s="110"/>
    </row>
    <row r="218" spans="1:16" s="79" customFormat="1" ht="42.75" outlineLevel="5">
      <c r="A218" s="80" t="s">
        <v>37</v>
      </c>
      <c r="B218" s="61" t="s">
        <v>28</v>
      </c>
      <c r="C218" s="61" t="s">
        <v>142</v>
      </c>
      <c r="D218" s="61" t="s">
        <v>159</v>
      </c>
      <c r="E218" s="61">
        <v>313</v>
      </c>
      <c r="F218" s="62" t="s">
        <v>238</v>
      </c>
      <c r="G218" s="62" t="s">
        <v>36</v>
      </c>
      <c r="H218" s="63">
        <v>4585087200</v>
      </c>
      <c r="I218" s="78">
        <v>2187613600</v>
      </c>
      <c r="J218" s="15">
        <v>2151505686.3099999</v>
      </c>
      <c r="K218" s="66">
        <f t="shared" si="6"/>
        <v>36107913.690000057</v>
      </c>
      <c r="N218" s="110"/>
    </row>
    <row r="219" spans="1:16" s="79" customFormat="1" ht="42.75" outlineLevel="5">
      <c r="A219" s="77" t="s">
        <v>65</v>
      </c>
      <c r="B219" s="61" t="s">
        <v>28</v>
      </c>
      <c r="C219" s="61" t="s">
        <v>142</v>
      </c>
      <c r="D219" s="61" t="s">
        <v>159</v>
      </c>
      <c r="E219" s="61">
        <v>242</v>
      </c>
      <c r="F219" s="62" t="s">
        <v>238</v>
      </c>
      <c r="G219" s="182" t="s">
        <v>36</v>
      </c>
      <c r="H219" s="63">
        <v>9500000</v>
      </c>
      <c r="I219" s="78">
        <v>0</v>
      </c>
      <c r="J219" s="81">
        <v>0</v>
      </c>
      <c r="K219" s="66">
        <f>I219-J219</f>
        <v>0</v>
      </c>
      <c r="L219" s="181"/>
      <c r="M219" s="110"/>
      <c r="O219" s="110"/>
      <c r="P219" s="110"/>
    </row>
    <row r="220" spans="1:16" s="76" customFormat="1" ht="45" outlineLevel="3">
      <c r="A220" s="71" t="s">
        <v>59</v>
      </c>
      <c r="B220" s="72" t="s">
        <v>28</v>
      </c>
      <c r="C220" s="72" t="s">
        <v>160</v>
      </c>
      <c r="D220" s="72" t="s">
        <v>161</v>
      </c>
      <c r="E220" s="72" t="s">
        <v>29</v>
      </c>
      <c r="F220" s="67"/>
      <c r="G220" s="55"/>
      <c r="H220" s="73">
        <f>SUM(H221:H231)</f>
        <v>561074100</v>
      </c>
      <c r="I220" s="57">
        <f>SUM(I221:I231)</f>
        <v>232566390.41</v>
      </c>
      <c r="J220" s="74">
        <f>SUM(J221:J231)</f>
        <v>211835058.53</v>
      </c>
      <c r="K220" s="75">
        <f>SUM(K221:K231)</f>
        <v>20731331.879999999</v>
      </c>
      <c r="M220" s="79"/>
      <c r="N220" s="79"/>
      <c r="O220" s="79"/>
      <c r="P220" s="79"/>
    </row>
    <row r="221" spans="1:16" s="79" customFormat="1" ht="15" outlineLevel="5">
      <c r="A221" s="77" t="s">
        <v>61</v>
      </c>
      <c r="B221" s="61" t="s">
        <v>28</v>
      </c>
      <c r="C221" s="61" t="s">
        <v>160</v>
      </c>
      <c r="D221" s="61" t="s">
        <v>161</v>
      </c>
      <c r="E221" s="61" t="s">
        <v>62</v>
      </c>
      <c r="F221" s="62"/>
      <c r="G221" s="62"/>
      <c r="H221" s="63">
        <v>409767641</v>
      </c>
      <c r="I221" s="78">
        <v>169312000</v>
      </c>
      <c r="J221" s="81">
        <v>158143122.03</v>
      </c>
      <c r="K221" s="66">
        <f t="shared" si="6"/>
        <v>11168877.969999999</v>
      </c>
    </row>
    <row r="222" spans="1:16" s="79" customFormat="1" ht="28.5" outlineLevel="5">
      <c r="A222" s="77" t="s">
        <v>88</v>
      </c>
      <c r="B222" s="61" t="s">
        <v>28</v>
      </c>
      <c r="C222" s="61" t="s">
        <v>160</v>
      </c>
      <c r="D222" s="61" t="s">
        <v>161</v>
      </c>
      <c r="E222" s="61" t="s">
        <v>162</v>
      </c>
      <c r="F222" s="62"/>
      <c r="G222" s="62"/>
      <c r="H222" s="63">
        <v>0</v>
      </c>
      <c r="I222" s="78">
        <v>0</v>
      </c>
      <c r="J222" s="81">
        <v>0</v>
      </c>
      <c r="K222" s="66">
        <f t="shared" si="6"/>
        <v>0</v>
      </c>
    </row>
    <row r="223" spans="1:16" s="79" customFormat="1" ht="57" outlineLevel="5">
      <c r="A223" s="77" t="s">
        <v>63</v>
      </c>
      <c r="B223" s="61" t="s">
        <v>28</v>
      </c>
      <c r="C223" s="61" t="s">
        <v>160</v>
      </c>
      <c r="D223" s="61" t="s">
        <v>161</v>
      </c>
      <c r="E223" s="61" t="s">
        <v>64</v>
      </c>
      <c r="F223" s="62"/>
      <c r="G223" s="62"/>
      <c r="H223" s="63">
        <v>123749859</v>
      </c>
      <c r="I223" s="78">
        <v>51132000</v>
      </c>
      <c r="J223" s="81">
        <v>45338969.039999999</v>
      </c>
      <c r="K223" s="66">
        <f t="shared" si="6"/>
        <v>5793030.9600000009</v>
      </c>
    </row>
    <row r="224" spans="1:16" s="79" customFormat="1" ht="42.75" outlineLevel="5">
      <c r="A224" s="77" t="s">
        <v>65</v>
      </c>
      <c r="B224" s="61" t="s">
        <v>28</v>
      </c>
      <c r="C224" s="61" t="s">
        <v>160</v>
      </c>
      <c r="D224" s="61" t="s">
        <v>161</v>
      </c>
      <c r="E224" s="61" t="s">
        <v>66</v>
      </c>
      <c r="F224" s="62"/>
      <c r="G224" s="62"/>
      <c r="H224" s="63">
        <v>6486200</v>
      </c>
      <c r="I224" s="78">
        <v>2701000</v>
      </c>
      <c r="J224" s="81">
        <v>1894863.96</v>
      </c>
      <c r="K224" s="66">
        <f t="shared" si="6"/>
        <v>806136.04</v>
      </c>
    </row>
    <row r="225" spans="1:16" s="79" customFormat="1" ht="42.75" outlineLevel="5">
      <c r="A225" s="77" t="s">
        <v>197</v>
      </c>
      <c r="B225" s="61" t="s">
        <v>28</v>
      </c>
      <c r="C225" s="61" t="s">
        <v>160</v>
      </c>
      <c r="D225" s="61" t="s">
        <v>161</v>
      </c>
      <c r="E225" s="61">
        <v>243</v>
      </c>
      <c r="F225" s="62"/>
      <c r="G225" s="62"/>
      <c r="H225" s="63">
        <v>0</v>
      </c>
      <c r="I225" s="78">
        <v>0</v>
      </c>
      <c r="J225" s="81"/>
      <c r="K225" s="66">
        <f t="shared" si="6"/>
        <v>0</v>
      </c>
      <c r="M225" s="110"/>
    </row>
    <row r="226" spans="1:16" s="79" customFormat="1" ht="15" outlineLevel="5">
      <c r="A226" s="77" t="s">
        <v>30</v>
      </c>
      <c r="B226" s="61" t="s">
        <v>28</v>
      </c>
      <c r="C226" s="61" t="s">
        <v>160</v>
      </c>
      <c r="D226" s="61" t="s">
        <v>161</v>
      </c>
      <c r="E226" s="61" t="s">
        <v>31</v>
      </c>
      <c r="F226" s="62"/>
      <c r="G226" s="62"/>
      <c r="H226" s="63">
        <v>13743700</v>
      </c>
      <c r="I226" s="78">
        <v>5726500</v>
      </c>
      <c r="J226" s="81">
        <v>4186248.18</v>
      </c>
      <c r="K226" s="66">
        <f t="shared" si="6"/>
        <v>1540251.8199999998</v>
      </c>
    </row>
    <row r="227" spans="1:16" s="79" customFormat="1" ht="15" outlineLevel="5">
      <c r="A227" s="77" t="s">
        <v>203</v>
      </c>
      <c r="B227" s="61" t="s">
        <v>28</v>
      </c>
      <c r="C227" s="61" t="s">
        <v>160</v>
      </c>
      <c r="D227" s="61" t="s">
        <v>161</v>
      </c>
      <c r="E227" s="61">
        <v>247</v>
      </c>
      <c r="F227" s="62"/>
      <c r="G227" s="62"/>
      <c r="H227" s="63">
        <v>6666600</v>
      </c>
      <c r="I227" s="78">
        <v>3333100</v>
      </c>
      <c r="J227" s="81">
        <v>2044713.1</v>
      </c>
      <c r="K227" s="66">
        <f t="shared" si="6"/>
        <v>1288386.8999999999</v>
      </c>
    </row>
    <row r="228" spans="1:16" s="79" customFormat="1" ht="42.75" outlineLevel="5">
      <c r="A228" s="77" t="s">
        <v>163</v>
      </c>
      <c r="B228" s="61" t="s">
        <v>28</v>
      </c>
      <c r="C228" s="61" t="s">
        <v>160</v>
      </c>
      <c r="D228" s="61" t="s">
        <v>161</v>
      </c>
      <c r="E228" s="61" t="s">
        <v>220</v>
      </c>
      <c r="F228" s="62"/>
      <c r="G228" s="62"/>
      <c r="H228" s="63">
        <v>70020.61</v>
      </c>
      <c r="I228" s="78">
        <v>45219.41</v>
      </c>
      <c r="J228" s="81">
        <v>36760.629999999997</v>
      </c>
      <c r="K228" s="66">
        <f t="shared" si="6"/>
        <v>8458.7800000000061</v>
      </c>
      <c r="L228" s="110"/>
    </row>
    <row r="229" spans="1:16" s="79" customFormat="1" ht="28.5" outlineLevel="5">
      <c r="A229" s="77" t="s">
        <v>69</v>
      </c>
      <c r="B229" s="61" t="s">
        <v>28</v>
      </c>
      <c r="C229" s="61" t="s">
        <v>160</v>
      </c>
      <c r="D229" s="61" t="s">
        <v>161</v>
      </c>
      <c r="E229" s="61" t="s">
        <v>70</v>
      </c>
      <c r="F229" s="62"/>
      <c r="G229" s="62"/>
      <c r="H229" s="63">
        <v>469781.06</v>
      </c>
      <c r="I229" s="78">
        <v>234900</v>
      </c>
      <c r="J229" s="81">
        <v>122839</v>
      </c>
      <c r="K229" s="66">
        <f t="shared" si="6"/>
        <v>112061</v>
      </c>
    </row>
    <row r="230" spans="1:16" s="79" customFormat="1" ht="15" outlineLevel="5">
      <c r="A230" s="77" t="s">
        <v>71</v>
      </c>
      <c r="B230" s="61" t="s">
        <v>28</v>
      </c>
      <c r="C230" s="61" t="s">
        <v>160</v>
      </c>
      <c r="D230" s="61" t="s">
        <v>161</v>
      </c>
      <c r="E230" s="61" t="s">
        <v>72</v>
      </c>
      <c r="F230" s="62"/>
      <c r="G230" s="62"/>
      <c r="H230" s="63">
        <v>43298.33</v>
      </c>
      <c r="I230" s="78">
        <v>21671</v>
      </c>
      <c r="J230" s="81">
        <v>7542.59</v>
      </c>
      <c r="K230" s="66">
        <f t="shared" si="6"/>
        <v>14128.41</v>
      </c>
      <c r="N230" s="110"/>
    </row>
    <row r="231" spans="1:16" s="79" customFormat="1" ht="15" outlineLevel="5">
      <c r="A231" s="77" t="s">
        <v>73</v>
      </c>
      <c r="B231" s="61" t="s">
        <v>28</v>
      </c>
      <c r="C231" s="61" t="s">
        <v>160</v>
      </c>
      <c r="D231" s="61" t="s">
        <v>161</v>
      </c>
      <c r="E231" s="61" t="s">
        <v>164</v>
      </c>
      <c r="F231" s="62"/>
      <c r="G231" s="62"/>
      <c r="H231" s="63">
        <v>77000</v>
      </c>
      <c r="I231" s="78">
        <v>60000</v>
      </c>
      <c r="J231" s="81">
        <v>60000</v>
      </c>
      <c r="K231" s="66">
        <f t="shared" si="6"/>
        <v>0</v>
      </c>
      <c r="O231" s="110"/>
      <c r="P231" s="110"/>
    </row>
    <row r="232" spans="1:16" s="76" customFormat="1" ht="30" outlineLevel="3">
      <c r="A232" s="71" t="s">
        <v>165</v>
      </c>
      <c r="B232" s="72" t="s">
        <v>28</v>
      </c>
      <c r="C232" s="72" t="s">
        <v>160</v>
      </c>
      <c r="D232" s="72" t="s">
        <v>166</v>
      </c>
      <c r="E232" s="72" t="s">
        <v>29</v>
      </c>
      <c r="F232" s="67"/>
      <c r="G232" s="67"/>
      <c r="H232" s="73">
        <f>SUM(H233:H242)</f>
        <v>131673306</v>
      </c>
      <c r="I232" s="57">
        <f>SUM(I233:I242)</f>
        <v>54881535</v>
      </c>
      <c r="J232" s="74">
        <f>SUM(J233:J242)</f>
        <v>48201653.409999996</v>
      </c>
      <c r="K232" s="75">
        <f>SUM(K233:K242)</f>
        <v>6679881.5899999989</v>
      </c>
      <c r="M232" s="79"/>
      <c r="N232" s="79"/>
      <c r="O232" s="79"/>
      <c r="P232" s="79"/>
    </row>
    <row r="233" spans="1:16" s="79" customFormat="1" ht="28.5" outlineLevel="5">
      <c r="A233" s="77" t="s">
        <v>167</v>
      </c>
      <c r="B233" s="61" t="s">
        <v>28</v>
      </c>
      <c r="C233" s="61" t="s">
        <v>160</v>
      </c>
      <c r="D233" s="61" t="s">
        <v>166</v>
      </c>
      <c r="E233" s="61" t="s">
        <v>168</v>
      </c>
      <c r="F233" s="62"/>
      <c r="G233" s="62"/>
      <c r="H233" s="63">
        <v>86670800</v>
      </c>
      <c r="I233" s="78">
        <v>36112600</v>
      </c>
      <c r="J233" s="81">
        <v>33993667.390000001</v>
      </c>
      <c r="K233" s="66">
        <f t="shared" ref="K233:K266" si="7">I233-J233</f>
        <v>2118932.6099999994</v>
      </c>
    </row>
    <row r="234" spans="1:16" s="79" customFormat="1" ht="42.75" outlineLevel="5">
      <c r="A234" s="77" t="s">
        <v>169</v>
      </c>
      <c r="B234" s="61" t="s">
        <v>28</v>
      </c>
      <c r="C234" s="61" t="s">
        <v>160</v>
      </c>
      <c r="D234" s="61" t="s">
        <v>166</v>
      </c>
      <c r="E234" s="61" t="s">
        <v>170</v>
      </c>
      <c r="F234" s="62"/>
      <c r="G234" s="62"/>
      <c r="H234" s="63">
        <v>1866300</v>
      </c>
      <c r="I234" s="78">
        <v>699825</v>
      </c>
      <c r="J234" s="81">
        <v>160420</v>
      </c>
      <c r="K234" s="66">
        <f t="shared" si="7"/>
        <v>539405</v>
      </c>
    </row>
    <row r="235" spans="1:16" s="79" customFormat="1" ht="57" outlineLevel="5">
      <c r="A235" s="77" t="s">
        <v>171</v>
      </c>
      <c r="B235" s="61" t="s">
        <v>28</v>
      </c>
      <c r="C235" s="61" t="s">
        <v>160</v>
      </c>
      <c r="D235" s="61" t="s">
        <v>166</v>
      </c>
      <c r="E235" s="61" t="s">
        <v>172</v>
      </c>
      <c r="F235" s="62"/>
      <c r="G235" s="62"/>
      <c r="H235" s="63">
        <v>26175000</v>
      </c>
      <c r="I235" s="78">
        <v>10906180</v>
      </c>
      <c r="J235" s="81">
        <v>10039629.91</v>
      </c>
      <c r="K235" s="66">
        <f t="shared" si="7"/>
        <v>866550.08999999985</v>
      </c>
    </row>
    <row r="236" spans="1:16" s="79" customFormat="1" ht="42.75" outlineLevel="5">
      <c r="A236" s="77" t="s">
        <v>65</v>
      </c>
      <c r="B236" s="61" t="s">
        <v>28</v>
      </c>
      <c r="C236" s="61" t="s">
        <v>160</v>
      </c>
      <c r="D236" s="61" t="s">
        <v>166</v>
      </c>
      <c r="E236" s="61" t="s">
        <v>66</v>
      </c>
      <c r="F236" s="62"/>
      <c r="G236" s="62"/>
      <c r="H236" s="63">
        <v>5594810</v>
      </c>
      <c r="I236" s="78">
        <v>2331000</v>
      </c>
      <c r="J236" s="81">
        <v>1286122.42</v>
      </c>
      <c r="K236" s="66">
        <f t="shared" si="7"/>
        <v>1044877.5800000001</v>
      </c>
      <c r="M236" s="110"/>
    </row>
    <row r="237" spans="1:16" s="79" customFormat="1" ht="15" outlineLevel="5">
      <c r="A237" s="77" t="s">
        <v>30</v>
      </c>
      <c r="B237" s="61" t="s">
        <v>28</v>
      </c>
      <c r="C237" s="61" t="s">
        <v>160</v>
      </c>
      <c r="D237" s="61" t="s">
        <v>166</v>
      </c>
      <c r="E237" s="61" t="s">
        <v>31</v>
      </c>
      <c r="F237" s="62"/>
      <c r="G237" s="62"/>
      <c r="H237" s="63">
        <v>8536592.3699999992</v>
      </c>
      <c r="I237" s="78">
        <v>3573330</v>
      </c>
      <c r="J237" s="81">
        <v>1630109.79</v>
      </c>
      <c r="K237" s="66">
        <f t="shared" si="7"/>
        <v>1943220.21</v>
      </c>
    </row>
    <row r="238" spans="1:16" s="79" customFormat="1" ht="15" outlineLevel="5">
      <c r="A238" s="77" t="s">
        <v>203</v>
      </c>
      <c r="B238" s="61" t="s">
        <v>28</v>
      </c>
      <c r="C238" s="61" t="s">
        <v>160</v>
      </c>
      <c r="D238" s="61" t="s">
        <v>166</v>
      </c>
      <c r="E238" s="61">
        <v>247</v>
      </c>
      <c r="F238" s="62"/>
      <c r="G238" s="62"/>
      <c r="H238" s="63">
        <v>2253397.63</v>
      </c>
      <c r="I238" s="78">
        <v>1020400</v>
      </c>
      <c r="J238" s="81">
        <v>997544.9</v>
      </c>
      <c r="K238" s="66">
        <f t="shared" si="7"/>
        <v>22855.099999999977</v>
      </c>
    </row>
    <row r="239" spans="1:16" s="79" customFormat="1" ht="42.75" outlineLevel="5">
      <c r="A239" s="77" t="s">
        <v>163</v>
      </c>
      <c r="B239" s="61" t="s">
        <v>28</v>
      </c>
      <c r="C239" s="61" t="s">
        <v>160</v>
      </c>
      <c r="D239" s="61" t="s">
        <v>166</v>
      </c>
      <c r="E239" s="61">
        <v>831</v>
      </c>
      <c r="F239" s="62"/>
      <c r="G239" s="62"/>
      <c r="H239" s="63">
        <v>40000</v>
      </c>
      <c r="I239" s="78">
        <v>11600</v>
      </c>
      <c r="J239" s="65">
        <v>0</v>
      </c>
      <c r="K239" s="66">
        <f t="shared" si="7"/>
        <v>11600</v>
      </c>
    </row>
    <row r="240" spans="1:16" s="79" customFormat="1" ht="28.5" outlineLevel="5">
      <c r="A240" s="77" t="s">
        <v>69</v>
      </c>
      <c r="B240" s="61" t="s">
        <v>28</v>
      </c>
      <c r="C240" s="61" t="s">
        <v>160</v>
      </c>
      <c r="D240" s="61" t="s">
        <v>166</v>
      </c>
      <c r="E240" s="61" t="s">
        <v>70</v>
      </c>
      <c r="F240" s="62"/>
      <c r="G240" s="62"/>
      <c r="H240" s="63">
        <v>380000</v>
      </c>
      <c r="I240" s="78">
        <v>190000</v>
      </c>
      <c r="J240" s="65">
        <v>89401</v>
      </c>
      <c r="K240" s="66">
        <f t="shared" si="7"/>
        <v>100599</v>
      </c>
      <c r="M240" s="110"/>
    </row>
    <row r="241" spans="1:16" s="79" customFormat="1" ht="15" outlineLevel="5">
      <c r="A241" s="77" t="s">
        <v>71</v>
      </c>
      <c r="B241" s="61" t="s">
        <v>28</v>
      </c>
      <c r="C241" s="61" t="s">
        <v>160</v>
      </c>
      <c r="D241" s="61" t="s">
        <v>166</v>
      </c>
      <c r="E241" s="61" t="s">
        <v>72</v>
      </c>
      <c r="F241" s="62"/>
      <c r="G241" s="62"/>
      <c r="H241" s="63">
        <v>28500</v>
      </c>
      <c r="I241" s="78">
        <v>14200</v>
      </c>
      <c r="J241" s="65">
        <v>4758</v>
      </c>
      <c r="K241" s="66">
        <f t="shared" si="7"/>
        <v>9442</v>
      </c>
      <c r="N241" s="110"/>
    </row>
    <row r="242" spans="1:16" s="79" customFormat="1" ht="15" outlineLevel="5">
      <c r="A242" s="77" t="s">
        <v>73</v>
      </c>
      <c r="B242" s="61" t="s">
        <v>28</v>
      </c>
      <c r="C242" s="61" t="s">
        <v>160</v>
      </c>
      <c r="D242" s="61" t="s">
        <v>166</v>
      </c>
      <c r="E242" s="61">
        <v>853</v>
      </c>
      <c r="F242" s="62"/>
      <c r="G242" s="62"/>
      <c r="H242" s="63">
        <v>127906</v>
      </c>
      <c r="I242" s="78">
        <v>22400</v>
      </c>
      <c r="J242" s="65">
        <v>0</v>
      </c>
      <c r="K242" s="66">
        <f t="shared" si="7"/>
        <v>22400</v>
      </c>
      <c r="M242" s="110"/>
      <c r="O242" s="110"/>
      <c r="P242" s="110"/>
    </row>
    <row r="243" spans="1:16" s="76" customFormat="1" ht="60" outlineLevel="3">
      <c r="A243" s="71" t="s">
        <v>198</v>
      </c>
      <c r="B243" s="72" t="s">
        <v>28</v>
      </c>
      <c r="C243" s="72" t="s">
        <v>160</v>
      </c>
      <c r="D243" s="72" t="s">
        <v>204</v>
      </c>
      <c r="E243" s="72" t="s">
        <v>29</v>
      </c>
      <c r="F243" s="67"/>
      <c r="G243" s="67"/>
      <c r="H243" s="73">
        <f>SUM(H244:H248)</f>
        <v>941037100</v>
      </c>
      <c r="I243" s="57">
        <f>SUM(I244:I248)</f>
        <v>625383159.89999998</v>
      </c>
      <c r="J243" s="101">
        <f>SUM(J244:J248)</f>
        <v>601128479.06999993</v>
      </c>
      <c r="K243" s="102">
        <f>SUM(K244:K248)</f>
        <v>24254680.830000013</v>
      </c>
      <c r="M243" s="79"/>
      <c r="N243" s="79"/>
      <c r="O243" s="79"/>
      <c r="P243" s="79"/>
    </row>
    <row r="244" spans="1:16" s="79" customFormat="1" ht="15" outlineLevel="3">
      <c r="A244" s="77" t="s">
        <v>30</v>
      </c>
      <c r="B244" s="61" t="s">
        <v>28</v>
      </c>
      <c r="C244" s="61" t="s">
        <v>160</v>
      </c>
      <c r="D244" s="61" t="s">
        <v>204</v>
      </c>
      <c r="E244" s="61">
        <v>244</v>
      </c>
      <c r="F244" s="62"/>
      <c r="G244" s="62"/>
      <c r="H244" s="183">
        <v>4681800</v>
      </c>
      <c r="I244" s="184">
        <v>2773413</v>
      </c>
      <c r="J244" s="96">
        <v>2390995.81</v>
      </c>
      <c r="K244" s="66">
        <f>I244-J244</f>
        <v>382417.18999999994</v>
      </c>
    </row>
    <row r="245" spans="1:16" s="127" customFormat="1" ht="42.75" outlineLevel="5">
      <c r="A245" s="121" t="s">
        <v>58</v>
      </c>
      <c r="B245" s="122" t="s">
        <v>28</v>
      </c>
      <c r="C245" s="122" t="s">
        <v>160</v>
      </c>
      <c r="D245" s="122" t="s">
        <v>204</v>
      </c>
      <c r="E245" s="122">
        <v>321</v>
      </c>
      <c r="F245" s="146" t="s">
        <v>221</v>
      </c>
      <c r="G245" s="122" t="s">
        <v>35</v>
      </c>
      <c r="H245" s="123">
        <v>0</v>
      </c>
      <c r="I245" s="124">
        <v>0</v>
      </c>
      <c r="J245" s="152"/>
      <c r="K245" s="126">
        <f>I245-J245</f>
        <v>0</v>
      </c>
      <c r="N245" s="180"/>
    </row>
    <row r="246" spans="1:16" s="127" customFormat="1" ht="42.75" outlineLevel="5">
      <c r="A246" s="121" t="s">
        <v>58</v>
      </c>
      <c r="B246" s="122" t="s">
        <v>28</v>
      </c>
      <c r="C246" s="122" t="s">
        <v>160</v>
      </c>
      <c r="D246" s="122" t="s">
        <v>204</v>
      </c>
      <c r="E246" s="122">
        <v>321</v>
      </c>
      <c r="F246" s="146" t="s">
        <v>221</v>
      </c>
      <c r="G246" s="122" t="s">
        <v>36</v>
      </c>
      <c r="H246" s="123">
        <v>0</v>
      </c>
      <c r="I246" s="124">
        <v>0</v>
      </c>
      <c r="J246" s="152"/>
      <c r="K246" s="126">
        <f t="shared" si="7"/>
        <v>0</v>
      </c>
      <c r="M246" s="185"/>
      <c r="O246" s="180"/>
      <c r="P246" s="180"/>
    </row>
    <row r="247" spans="1:16" s="79" customFormat="1" ht="42.75" outlineLevel="5">
      <c r="A247" s="77" t="s">
        <v>58</v>
      </c>
      <c r="B247" s="61" t="s">
        <v>28</v>
      </c>
      <c r="C247" s="61" t="s">
        <v>160</v>
      </c>
      <c r="D247" s="61" t="s">
        <v>204</v>
      </c>
      <c r="E247" s="61">
        <v>321</v>
      </c>
      <c r="F247" s="62" t="s">
        <v>247</v>
      </c>
      <c r="G247" s="61" t="s">
        <v>35</v>
      </c>
      <c r="H247" s="63">
        <v>46817800</v>
      </c>
      <c r="I247" s="88">
        <v>31130486.899999999</v>
      </c>
      <c r="J247" s="88">
        <v>29936874.120000001</v>
      </c>
      <c r="K247" s="66">
        <f>I247-J247</f>
        <v>1193612.7799999975</v>
      </c>
      <c r="L247" s="131"/>
      <c r="N247" s="110"/>
    </row>
    <row r="248" spans="1:16" s="79" customFormat="1" ht="42.75" outlineLevel="5">
      <c r="A248" s="77" t="s">
        <v>58</v>
      </c>
      <c r="B248" s="61" t="s">
        <v>28</v>
      </c>
      <c r="C248" s="61" t="s">
        <v>160</v>
      </c>
      <c r="D248" s="61" t="s">
        <v>204</v>
      </c>
      <c r="E248" s="61">
        <v>321</v>
      </c>
      <c r="F248" s="62" t="s">
        <v>247</v>
      </c>
      <c r="G248" s="61" t="s">
        <v>36</v>
      </c>
      <c r="H248" s="63">
        <v>889537500</v>
      </c>
      <c r="I248" s="88">
        <v>591479260</v>
      </c>
      <c r="J248" s="88">
        <v>568800609.13999999</v>
      </c>
      <c r="K248" s="66">
        <f>I248-J248</f>
        <v>22678650.860000014</v>
      </c>
      <c r="L248" s="131"/>
      <c r="M248" s="186"/>
      <c r="O248" s="110"/>
      <c r="P248" s="110"/>
    </row>
    <row r="249" spans="1:16" s="76" customFormat="1" ht="90" outlineLevel="3">
      <c r="A249" s="71" t="s">
        <v>173</v>
      </c>
      <c r="B249" s="72" t="s">
        <v>28</v>
      </c>
      <c r="C249" s="72" t="s">
        <v>160</v>
      </c>
      <c r="D249" s="72" t="s">
        <v>174</v>
      </c>
      <c r="E249" s="72" t="s">
        <v>29</v>
      </c>
      <c r="F249" s="67"/>
      <c r="G249" s="67"/>
      <c r="H249" s="73">
        <f>SUM(H250)</f>
        <v>11591800</v>
      </c>
      <c r="I249" s="57">
        <f>SUM(I250)</f>
        <v>1932000</v>
      </c>
      <c r="J249" s="74">
        <f>SUM(J250)</f>
        <v>0</v>
      </c>
      <c r="K249" s="75">
        <f>SUM(K250)</f>
        <v>1932000</v>
      </c>
      <c r="N249" s="187"/>
      <c r="O249" s="79"/>
      <c r="P249" s="79"/>
    </row>
    <row r="250" spans="1:16" s="79" customFormat="1" ht="28.5" outlineLevel="5">
      <c r="A250" s="77" t="s">
        <v>175</v>
      </c>
      <c r="B250" s="61" t="s">
        <v>28</v>
      </c>
      <c r="C250" s="61" t="s">
        <v>160</v>
      </c>
      <c r="D250" s="61" t="s">
        <v>174</v>
      </c>
      <c r="E250" s="61">
        <v>633</v>
      </c>
      <c r="F250" s="62"/>
      <c r="G250" s="62"/>
      <c r="H250" s="63">
        <v>11591800</v>
      </c>
      <c r="I250" s="78">
        <v>1932000</v>
      </c>
      <c r="J250" s="65">
        <v>0</v>
      </c>
      <c r="K250" s="66">
        <f t="shared" si="7"/>
        <v>1932000</v>
      </c>
      <c r="O250" s="110"/>
      <c r="P250" s="110"/>
    </row>
    <row r="251" spans="1:16" s="76" customFormat="1" ht="60" outlineLevel="3">
      <c r="A251" s="71" t="s">
        <v>222</v>
      </c>
      <c r="B251" s="72" t="s">
        <v>28</v>
      </c>
      <c r="C251" s="72" t="s">
        <v>160</v>
      </c>
      <c r="D251" s="72" t="s">
        <v>223</v>
      </c>
      <c r="E251" s="72" t="s">
        <v>29</v>
      </c>
      <c r="F251" s="67"/>
      <c r="G251" s="67"/>
      <c r="H251" s="73">
        <f>SUM(H252)</f>
        <v>1000000</v>
      </c>
      <c r="I251" s="57">
        <f>SUM(I252)</f>
        <v>500000</v>
      </c>
      <c r="J251" s="74">
        <f>SUM(J252)</f>
        <v>500000</v>
      </c>
      <c r="K251" s="75">
        <f>SUM(K252)</f>
        <v>0</v>
      </c>
      <c r="L251" s="110"/>
      <c r="M251" s="79"/>
      <c r="O251" s="79"/>
      <c r="P251" s="79"/>
    </row>
    <row r="252" spans="1:16" s="79" customFormat="1" ht="28.5" outlineLevel="5">
      <c r="A252" s="77" t="s">
        <v>175</v>
      </c>
      <c r="B252" s="61" t="s">
        <v>28</v>
      </c>
      <c r="C252" s="61" t="s">
        <v>160</v>
      </c>
      <c r="D252" s="61" t="s">
        <v>223</v>
      </c>
      <c r="E252" s="61">
        <v>633</v>
      </c>
      <c r="F252" s="62"/>
      <c r="G252" s="62"/>
      <c r="H252" s="63">
        <v>1000000</v>
      </c>
      <c r="I252" s="78">
        <v>500000</v>
      </c>
      <c r="J252" s="81">
        <v>500000</v>
      </c>
      <c r="K252" s="66">
        <f t="shared" si="7"/>
        <v>0</v>
      </c>
      <c r="M252" s="110"/>
      <c r="O252" s="110"/>
      <c r="P252" s="110"/>
    </row>
    <row r="253" spans="1:16" s="76" customFormat="1" ht="105" outlineLevel="3">
      <c r="A253" s="71" t="s">
        <v>224</v>
      </c>
      <c r="B253" s="72" t="s">
        <v>28</v>
      </c>
      <c r="C253" s="72" t="s">
        <v>160</v>
      </c>
      <c r="D253" s="72" t="s">
        <v>225</v>
      </c>
      <c r="E253" s="72" t="s">
        <v>29</v>
      </c>
      <c r="F253" s="67"/>
      <c r="G253" s="67"/>
      <c r="H253" s="73">
        <f>SUM(H254)</f>
        <v>1000000</v>
      </c>
      <c r="I253" s="57">
        <f>SUM(I254)</f>
        <v>500000</v>
      </c>
      <c r="J253" s="74">
        <f>SUM(J254)</f>
        <v>500000</v>
      </c>
      <c r="K253" s="75">
        <f>SUM(K254)</f>
        <v>0</v>
      </c>
      <c r="L253" s="110"/>
      <c r="M253" s="79"/>
      <c r="O253" s="79"/>
      <c r="P253" s="79"/>
    </row>
    <row r="254" spans="1:16" s="79" customFormat="1" ht="28.5" outlineLevel="5">
      <c r="A254" s="77" t="s">
        <v>175</v>
      </c>
      <c r="B254" s="61" t="s">
        <v>28</v>
      </c>
      <c r="C254" s="61" t="s">
        <v>160</v>
      </c>
      <c r="D254" s="61" t="s">
        <v>225</v>
      </c>
      <c r="E254" s="61">
        <v>633</v>
      </c>
      <c r="F254" s="62"/>
      <c r="G254" s="62"/>
      <c r="H254" s="63">
        <v>1000000</v>
      </c>
      <c r="I254" s="78">
        <v>500000</v>
      </c>
      <c r="J254" s="81">
        <v>500000</v>
      </c>
      <c r="K254" s="66">
        <f t="shared" si="7"/>
        <v>0</v>
      </c>
      <c r="M254" s="110"/>
      <c r="N254" s="110"/>
      <c r="O254" s="110"/>
      <c r="P254" s="110"/>
    </row>
    <row r="255" spans="1:16" s="76" customFormat="1" ht="75" outlineLevel="3">
      <c r="A255" s="71" t="s">
        <v>176</v>
      </c>
      <c r="B255" s="72" t="s">
        <v>28</v>
      </c>
      <c r="C255" s="72" t="s">
        <v>160</v>
      </c>
      <c r="D255" s="72" t="s">
        <v>177</v>
      </c>
      <c r="E255" s="72" t="s">
        <v>29</v>
      </c>
      <c r="F255" s="67"/>
      <c r="G255" s="67"/>
      <c r="H255" s="73">
        <f>SUM(H256:H258)</f>
        <v>0</v>
      </c>
      <c r="I255" s="57">
        <f>SUM(I256:I258)</f>
        <v>0</v>
      </c>
      <c r="J255" s="101">
        <f>SUM(J256:J258)</f>
        <v>0</v>
      </c>
      <c r="K255" s="102">
        <f>SUM(K256:K258)</f>
        <v>0</v>
      </c>
      <c r="N255" s="79"/>
      <c r="O255" s="110"/>
      <c r="P255" s="110"/>
    </row>
    <row r="256" spans="1:16" s="79" customFormat="1" ht="15" outlineLevel="5">
      <c r="A256" s="77" t="s">
        <v>30</v>
      </c>
      <c r="B256" s="61" t="s">
        <v>28</v>
      </c>
      <c r="C256" s="61" t="s">
        <v>160</v>
      </c>
      <c r="D256" s="61" t="s">
        <v>177</v>
      </c>
      <c r="E256" s="61" t="s">
        <v>31</v>
      </c>
      <c r="F256" s="62"/>
      <c r="G256" s="62"/>
      <c r="H256" s="63">
        <v>0</v>
      </c>
      <c r="I256" s="78">
        <v>0</v>
      </c>
      <c r="J256" s="65">
        <v>0</v>
      </c>
      <c r="K256" s="66">
        <f t="shared" si="7"/>
        <v>0</v>
      </c>
      <c r="N256" s="110"/>
    </row>
    <row r="257" spans="1:16" s="79" customFormat="1" ht="15" outlineLevel="5">
      <c r="A257" s="77" t="s">
        <v>30</v>
      </c>
      <c r="B257" s="61" t="s">
        <v>28</v>
      </c>
      <c r="C257" s="61" t="s">
        <v>160</v>
      </c>
      <c r="D257" s="61" t="s">
        <v>177</v>
      </c>
      <c r="E257" s="61">
        <v>243</v>
      </c>
      <c r="F257" s="62"/>
      <c r="G257" s="62"/>
      <c r="H257" s="63">
        <v>0</v>
      </c>
      <c r="I257" s="78">
        <v>0</v>
      </c>
      <c r="J257" s="65">
        <v>0</v>
      </c>
      <c r="K257" s="66">
        <f t="shared" si="7"/>
        <v>0</v>
      </c>
      <c r="N257" s="110"/>
    </row>
    <row r="258" spans="1:16" s="79" customFormat="1" ht="28.5" outlineLevel="5">
      <c r="A258" s="77" t="s">
        <v>52</v>
      </c>
      <c r="B258" s="61" t="s">
        <v>28</v>
      </c>
      <c r="C258" s="61" t="s">
        <v>160</v>
      </c>
      <c r="D258" s="61" t="s">
        <v>177</v>
      </c>
      <c r="E258" s="61" t="s">
        <v>53</v>
      </c>
      <c r="F258" s="62"/>
      <c r="G258" s="62"/>
      <c r="H258" s="63">
        <v>0</v>
      </c>
      <c r="I258" s="78">
        <v>0</v>
      </c>
      <c r="J258" s="81">
        <v>0</v>
      </c>
      <c r="K258" s="66">
        <f t="shared" si="7"/>
        <v>0</v>
      </c>
      <c r="O258" s="110"/>
      <c r="P258" s="110"/>
    </row>
    <row r="259" spans="1:16" s="76" customFormat="1" ht="75" outlineLevel="3">
      <c r="A259" s="71" t="s">
        <v>176</v>
      </c>
      <c r="B259" s="72" t="s">
        <v>28</v>
      </c>
      <c r="C259" s="72" t="s">
        <v>160</v>
      </c>
      <c r="D259" s="72" t="s">
        <v>177</v>
      </c>
      <c r="E259" s="72" t="s">
        <v>29</v>
      </c>
      <c r="F259" s="67"/>
      <c r="G259" s="67"/>
      <c r="H259" s="73">
        <f>SUM(H260:H262)</f>
        <v>23330800</v>
      </c>
      <c r="I259" s="57">
        <f>SUM(I260:I262)</f>
        <v>10152200</v>
      </c>
      <c r="J259" s="101">
        <f>SUM(J260:J262)</f>
        <v>389100</v>
      </c>
      <c r="K259" s="102">
        <f>SUM(K260:K262)</f>
        <v>9763100</v>
      </c>
      <c r="N259" s="92"/>
    </row>
    <row r="260" spans="1:16" s="79" customFormat="1" ht="15" outlineLevel="5">
      <c r="A260" s="77" t="s">
        <v>30</v>
      </c>
      <c r="B260" s="61" t="s">
        <v>28</v>
      </c>
      <c r="C260" s="61" t="s">
        <v>160</v>
      </c>
      <c r="D260" s="61" t="s">
        <v>248</v>
      </c>
      <c r="E260" s="61" t="s">
        <v>31</v>
      </c>
      <c r="F260" s="62"/>
      <c r="G260" s="62"/>
      <c r="H260" s="63">
        <v>4701610</v>
      </c>
      <c r="I260" s="78">
        <v>4701610</v>
      </c>
      <c r="J260" s="65">
        <v>389100</v>
      </c>
      <c r="K260" s="66">
        <f>I260-J260</f>
        <v>4312510</v>
      </c>
      <c r="N260" s="110"/>
    </row>
    <row r="261" spans="1:16" s="79" customFormat="1" ht="15" outlineLevel="5">
      <c r="A261" s="77" t="s">
        <v>30</v>
      </c>
      <c r="B261" s="61" t="s">
        <v>28</v>
      </c>
      <c r="C261" s="61" t="s">
        <v>160</v>
      </c>
      <c r="D261" s="61" t="s">
        <v>248</v>
      </c>
      <c r="E261" s="61">
        <v>243</v>
      </c>
      <c r="F261" s="62"/>
      <c r="G261" s="62"/>
      <c r="H261" s="63">
        <v>2814990</v>
      </c>
      <c r="I261" s="78">
        <v>2814990</v>
      </c>
      <c r="J261" s="65">
        <v>0</v>
      </c>
      <c r="K261" s="66">
        <f>I261-J261</f>
        <v>2814990</v>
      </c>
      <c r="N261" s="110"/>
    </row>
    <row r="262" spans="1:16" s="79" customFormat="1" ht="28.5" outlineLevel="5">
      <c r="A262" s="77" t="s">
        <v>52</v>
      </c>
      <c r="B262" s="61" t="s">
        <v>28</v>
      </c>
      <c r="C262" s="61" t="s">
        <v>160</v>
      </c>
      <c r="D262" s="61" t="s">
        <v>248</v>
      </c>
      <c r="E262" s="61" t="s">
        <v>53</v>
      </c>
      <c r="F262" s="62"/>
      <c r="G262" s="62"/>
      <c r="H262" s="63">
        <v>15814200</v>
      </c>
      <c r="I262" s="78">
        <v>2635600</v>
      </c>
      <c r="J262" s="65">
        <v>0</v>
      </c>
      <c r="K262" s="66">
        <f>I262-J262</f>
        <v>2635600</v>
      </c>
      <c r="O262" s="110"/>
      <c r="P262" s="110"/>
    </row>
    <row r="263" spans="1:16" s="76" customFormat="1" ht="30" outlineLevel="3">
      <c r="A263" s="71" t="s">
        <v>249</v>
      </c>
      <c r="B263" s="72" t="s">
        <v>28</v>
      </c>
      <c r="C263" s="72" t="s">
        <v>160</v>
      </c>
      <c r="D263" s="72">
        <v>3020085140</v>
      </c>
      <c r="E263" s="72" t="s">
        <v>29</v>
      </c>
      <c r="F263" s="67"/>
      <c r="G263" s="67"/>
      <c r="H263" s="73">
        <f>SUM(H264)</f>
        <v>6379400</v>
      </c>
      <c r="I263" s="57">
        <f>SUM(I264)</f>
        <v>1063200</v>
      </c>
      <c r="J263" s="101">
        <f>SUM(J264)</f>
        <v>0</v>
      </c>
      <c r="K263" s="102">
        <f>SUM(K264)</f>
        <v>1063200</v>
      </c>
      <c r="L263" s="110"/>
      <c r="N263" s="188"/>
      <c r="O263" s="79"/>
      <c r="P263" s="79"/>
    </row>
    <row r="264" spans="1:16" s="79" customFormat="1" ht="15" outlineLevel="5">
      <c r="A264" s="77" t="s">
        <v>30</v>
      </c>
      <c r="B264" s="61" t="s">
        <v>28</v>
      </c>
      <c r="C264" s="61" t="s">
        <v>160</v>
      </c>
      <c r="D264" s="61">
        <v>3020085140</v>
      </c>
      <c r="E264" s="61">
        <v>612</v>
      </c>
      <c r="F264" s="62"/>
      <c r="G264" s="62"/>
      <c r="H264" s="63">
        <v>6379400</v>
      </c>
      <c r="I264" s="78">
        <v>1063200</v>
      </c>
      <c r="J264" s="65">
        <v>0</v>
      </c>
      <c r="K264" s="66">
        <f>I264-J264</f>
        <v>1063200</v>
      </c>
      <c r="N264" s="110"/>
      <c r="O264" s="110"/>
      <c r="P264" s="110"/>
    </row>
    <row r="265" spans="1:16" s="76" customFormat="1" ht="60" outlineLevel="3">
      <c r="A265" s="71" t="s">
        <v>226</v>
      </c>
      <c r="B265" s="72" t="s">
        <v>28</v>
      </c>
      <c r="C265" s="72" t="s">
        <v>160</v>
      </c>
      <c r="D265" s="72">
        <v>9990020680</v>
      </c>
      <c r="E265" s="72" t="s">
        <v>29</v>
      </c>
      <c r="F265" s="67"/>
      <c r="G265" s="67"/>
      <c r="H265" s="73">
        <f>SUM(H266)</f>
        <v>50000000</v>
      </c>
      <c r="I265" s="57">
        <f>SUM(I266)</f>
        <v>50000000</v>
      </c>
      <c r="J265" s="74">
        <f>SUM(J266)</f>
        <v>50000000</v>
      </c>
      <c r="K265" s="75">
        <f>SUM(K266)</f>
        <v>0</v>
      </c>
      <c r="M265" s="189"/>
      <c r="O265" s="79"/>
      <c r="P265" s="79"/>
    </row>
    <row r="266" spans="1:16" s="79" customFormat="1" ht="28.5" outlineLevel="5">
      <c r="A266" s="77" t="s">
        <v>175</v>
      </c>
      <c r="B266" s="61" t="s">
        <v>28</v>
      </c>
      <c r="C266" s="61" t="s">
        <v>160</v>
      </c>
      <c r="D266" s="61">
        <v>9990020680</v>
      </c>
      <c r="E266" s="61">
        <v>633</v>
      </c>
      <c r="F266" s="62"/>
      <c r="G266" s="62"/>
      <c r="H266" s="63">
        <v>50000000</v>
      </c>
      <c r="I266" s="78">
        <v>50000000</v>
      </c>
      <c r="J266" s="65">
        <v>50000000</v>
      </c>
      <c r="K266" s="66">
        <f t="shared" si="7"/>
        <v>0</v>
      </c>
      <c r="L266" s="190"/>
      <c r="M266" s="190"/>
      <c r="N266" s="110"/>
    </row>
    <row r="267" spans="1:16" s="191" customFormat="1" ht="30" outlineLevel="5">
      <c r="A267" s="71" t="s">
        <v>178</v>
      </c>
      <c r="B267" s="72" t="s">
        <v>28</v>
      </c>
      <c r="C267" s="72" t="s">
        <v>160</v>
      </c>
      <c r="D267" s="72">
        <v>9990081810</v>
      </c>
      <c r="E267" s="72">
        <v>244</v>
      </c>
      <c r="F267" s="67"/>
      <c r="G267" s="67"/>
      <c r="H267" s="73">
        <v>290000</v>
      </c>
      <c r="I267" s="57">
        <v>48400</v>
      </c>
      <c r="J267" s="101">
        <v>0</v>
      </c>
      <c r="K267" s="102">
        <f>I267-J267</f>
        <v>48400</v>
      </c>
      <c r="M267" s="192"/>
      <c r="N267" s="193"/>
    </row>
    <row r="268" spans="1:16" s="191" customFormat="1" ht="30" outlineLevel="5">
      <c r="A268" s="194" t="s">
        <v>229</v>
      </c>
      <c r="B268" s="195">
        <v>148</v>
      </c>
      <c r="C268" s="195">
        <v>1006</v>
      </c>
      <c r="D268" s="195">
        <v>9990099970</v>
      </c>
      <c r="E268" s="72" t="s">
        <v>29</v>
      </c>
      <c r="F268" s="196"/>
      <c r="G268" s="196"/>
      <c r="H268" s="197">
        <f>SUM(H269:H270)</f>
        <v>6894</v>
      </c>
      <c r="I268" s="197">
        <f>SUM(I269:I270)</f>
        <v>6894</v>
      </c>
      <c r="J268" s="197">
        <f>SUM(J269:J270)</f>
        <v>6894</v>
      </c>
      <c r="K268" s="102">
        <f>K269+K270</f>
        <v>0</v>
      </c>
      <c r="M268" s="192"/>
      <c r="N268" s="193"/>
    </row>
    <row r="269" spans="1:16" s="191" customFormat="1" ht="42.75" outlineLevel="5">
      <c r="A269" s="198" t="s">
        <v>58</v>
      </c>
      <c r="B269" s="199">
        <v>148</v>
      </c>
      <c r="C269" s="199">
        <v>1006</v>
      </c>
      <c r="D269" s="199">
        <v>9990099970</v>
      </c>
      <c r="E269" s="199">
        <v>321</v>
      </c>
      <c r="F269" s="198"/>
      <c r="G269" s="198"/>
      <c r="H269" s="95">
        <v>4596</v>
      </c>
      <c r="I269" s="95">
        <v>4596</v>
      </c>
      <c r="J269" s="95">
        <v>4596</v>
      </c>
      <c r="K269" s="102">
        <f>I269-J269</f>
        <v>0</v>
      </c>
      <c r="M269" s="192"/>
      <c r="N269" s="193"/>
    </row>
    <row r="270" spans="1:16" s="191" customFormat="1" ht="43.5" outlineLevel="5" thickBot="1">
      <c r="A270" s="198" t="s">
        <v>163</v>
      </c>
      <c r="B270" s="199">
        <v>148</v>
      </c>
      <c r="C270" s="199">
        <v>1006</v>
      </c>
      <c r="D270" s="199">
        <v>9990099970</v>
      </c>
      <c r="E270" s="199">
        <v>831</v>
      </c>
      <c r="F270" s="198"/>
      <c r="G270" s="198"/>
      <c r="H270" s="95">
        <v>2298</v>
      </c>
      <c r="I270" s="95">
        <v>2298</v>
      </c>
      <c r="J270" s="95">
        <v>2298</v>
      </c>
      <c r="K270" s="102">
        <f>I270-J270</f>
        <v>0</v>
      </c>
      <c r="M270" s="192"/>
      <c r="N270" s="193"/>
    </row>
    <row r="271" spans="1:16" ht="15.75" thickBot="1">
      <c r="A271" s="200" t="s">
        <v>179</v>
      </c>
      <c r="B271" s="201"/>
      <c r="C271" s="201"/>
      <c r="D271" s="201"/>
      <c r="E271" s="201"/>
      <c r="F271" s="201"/>
      <c r="G271" s="201"/>
      <c r="H271" s="202">
        <f>H18+H21+H26+H28+H31+H34+H37+H39+H41+H43+H48+H50+H53+H64+H67+H69+H74+H77+H79+H91+H93+H99+H102+H105+H110+H113+H116+H122+H125+H128+H131+H134+H137+H140+H143+H146+H151+H154+H157+H160+H164+H167+H169+H171+H174+H180+H186+H191+H194+H199+H204+H207+H209+H211+H214+H220+H232+H243+H249+H251+H253+H255+H259+H263+H267+H184+H107+H268+H45+H71+H265+H96+H188+H20+H95</f>
        <v>32346522096</v>
      </c>
      <c r="I271" s="202">
        <f>I18+I21+I26+I28+I31+I34+I37+I39+I41+I43+I48+I50+I53+I64+I67+I69+I74+I77+I79+I91+I93+I99+I102+I105+I110+I113+I116+I122+I125+I128+I131+I134+I137+I140+I143+I146+I151+I154+I157+I160+I164+I167+I169+I171+I174+I180+I186+I191+I194+I199+I204+I207+I209+I211+I214+I220+I232+I243+I249+I251+I253+I255+I259+I263+I267+I184+I107+I268+I45+I71+I219+I265+I95+I188+I20</f>
        <v>19453856691.689999</v>
      </c>
      <c r="J271" s="202">
        <f>J18+J21+J26+J28+J31+J34+J37+J39+J41+J43+J48+J50+J53+J64+J67+J69+J74+J77+J79+J91+J93+J99+J102+J105+J110+J113+J116+J122+J125+J128+J131+J134+J137+J140+J143+J146+J151+J154+J157+J160+J164+J167+J169+J171+J174+J180+J186+J191+J194+J199+J204+J207+J209+J211+J214+J220+J232+J243+J249+J251+J253+J255+J259+J263+J267+J184+J107+J268+J45+J71+J219+J265+J95+J188</f>
        <v>19175339330.919994</v>
      </c>
      <c r="K271" s="203">
        <f>K18+K21+K26+K28+K31+K34+K37+K39+K41+K43+K48+K50+K53+K64+K67+K69+K74+K77+K79+K91+K93+K99+K102+K105+K110+K113+K116+K122+K125+K128+K131+K134+K137+K140+K143+K146+K151+K154+K157+K160+K164+K167+K169+K171+K174+K180+K186+K191+K194+K197+K199+K204+K207+K209+K211+K214+K220+K232+K243+K249+K251+K253+K255+K259+K263+K267+K184+K107+K20+K95+K265</f>
        <v>278517360.76999962</v>
      </c>
      <c r="L271" s="204" t="s">
        <v>218</v>
      </c>
      <c r="M271" s="205">
        <f>H76+H112+H115+H124+H127+H130+H139+H153+H156+H166+H168+H170++H183+H187+H193+H196+H201+H202+H203+H206+H208+H216+H218</f>
        <v>22877998939</v>
      </c>
      <c r="N271" s="206"/>
    </row>
    <row r="272" spans="1:16" ht="15.75" thickBot="1">
      <c r="A272" s="207"/>
      <c r="B272" s="208"/>
      <c r="C272" s="208"/>
      <c r="D272" s="208"/>
      <c r="E272" s="208"/>
      <c r="F272" s="208"/>
      <c r="G272" s="208"/>
      <c r="H272" s="209"/>
      <c r="I272" s="210"/>
      <c r="J272" s="211" t="s">
        <v>233</v>
      </c>
      <c r="K272" s="212"/>
      <c r="L272" s="213" t="s">
        <v>180</v>
      </c>
      <c r="M272" s="214">
        <f>H18+H21+H26+H28+H31+H34+H37+H39+H41+H43+H48+H50+H53+H64+H67+H69+H75+H77+H79+H91+H93+H99+H102+H105+H111+H114+H116+H123+H126+H129+H132+H133+H134+H138+H140+H143+H146+H152+H155+H157+H160+H165+H171+H175+H179+H181+H182+H192+H195+H205+H209+H211+H215+H220+H232+H243+H249+H251+H253+H255+H259+H263+H267+H184+H107+H71+H45+H268+H265+H219+H200+H96+H20+H188+H95</f>
        <v>9468523157</v>
      </c>
      <c r="N272" s="189"/>
    </row>
    <row r="273" spans="1:14" ht="15.75" thickBot="1">
      <c r="A273" s="215"/>
      <c r="B273" s="216"/>
      <c r="C273" s="216"/>
      <c r="D273" s="216"/>
      <c r="E273" s="233"/>
      <c r="F273" s="233"/>
      <c r="G273" s="233"/>
      <c r="H273" s="233"/>
      <c r="I273" s="233"/>
      <c r="J273" s="234"/>
      <c r="K273" s="203"/>
      <c r="L273" s="213" t="s">
        <v>181</v>
      </c>
      <c r="M273" s="213">
        <f>I271</f>
        <v>19453856691.689999</v>
      </c>
      <c r="N273" s="189"/>
    </row>
    <row r="274" spans="1:14" ht="15.75" thickBot="1">
      <c r="A274" s="228" t="s">
        <v>183</v>
      </c>
      <c r="B274" s="229"/>
      <c r="C274" s="229"/>
      <c r="D274" s="229"/>
      <c r="E274" s="229"/>
      <c r="F274" s="229"/>
      <c r="G274" s="229"/>
      <c r="H274" s="229"/>
      <c r="I274" s="229"/>
      <c r="J274" s="217"/>
      <c r="K274" s="218"/>
      <c r="L274" s="213" t="s">
        <v>182</v>
      </c>
      <c r="M274" s="213">
        <f>J271</f>
        <v>19175339330.919994</v>
      </c>
    </row>
    <row r="275" spans="1:14" ht="15.75" thickBot="1">
      <c r="A275" s="228" t="s">
        <v>184</v>
      </c>
      <c r="B275" s="229"/>
      <c r="C275" s="229"/>
      <c r="D275" s="229"/>
      <c r="E275" s="229"/>
      <c r="F275" s="229"/>
      <c r="G275" s="229"/>
      <c r="H275" s="229"/>
      <c r="I275" s="229"/>
      <c r="J275" s="219"/>
      <c r="K275" s="218"/>
      <c r="L275" s="220" t="s">
        <v>25</v>
      </c>
      <c r="M275" s="213">
        <f>M273-M274</f>
        <v>278517360.77000427</v>
      </c>
    </row>
    <row r="276" spans="1:14" ht="85.5">
      <c r="A276" s="20" t="s">
        <v>185</v>
      </c>
      <c r="B276" s="21" t="s">
        <v>186</v>
      </c>
      <c r="C276" s="22" t="s">
        <v>187</v>
      </c>
      <c r="D276" s="230" t="s">
        <v>23</v>
      </c>
      <c r="E276" s="231"/>
      <c r="F276" s="232"/>
      <c r="G276" s="21" t="s">
        <v>24</v>
      </c>
      <c r="H276" s="21" t="s">
        <v>188</v>
      </c>
      <c r="I276" s="46"/>
      <c r="J276" s="219"/>
      <c r="K276" s="218"/>
      <c r="L276" s="189"/>
      <c r="M276" s="189"/>
    </row>
    <row r="277" spans="1:14" ht="57">
      <c r="A277" s="23" t="s">
        <v>189</v>
      </c>
      <c r="B277" s="24" t="s">
        <v>190</v>
      </c>
      <c r="C277" s="25"/>
      <c r="D277" s="244">
        <f>I271</f>
        <v>19453856691.689999</v>
      </c>
      <c r="E277" s="245"/>
      <c r="F277" s="246"/>
      <c r="G277" s="26">
        <f>J271</f>
        <v>19175339330.919994</v>
      </c>
      <c r="H277" s="26">
        <f>K271</f>
        <v>278517360.76999962</v>
      </c>
      <c r="I277" s="221"/>
      <c r="J277" s="219"/>
      <c r="L277" s="189"/>
      <c r="M277" s="189"/>
    </row>
    <row r="278" spans="1:14">
      <c r="A278" s="23" t="s">
        <v>191</v>
      </c>
      <c r="B278" s="24" t="s">
        <v>192</v>
      </c>
      <c r="C278" s="24"/>
      <c r="D278" s="241"/>
      <c r="E278" s="239"/>
      <c r="F278" s="240"/>
      <c r="G278" s="27"/>
      <c r="H278" s="27"/>
      <c r="I278" s="221"/>
      <c r="J278" s="219"/>
      <c r="L278" s="189"/>
      <c r="M278" s="189"/>
    </row>
    <row r="279" spans="1:14">
      <c r="A279" s="28" t="s">
        <v>193</v>
      </c>
      <c r="B279" s="24" t="s">
        <v>194</v>
      </c>
      <c r="C279" s="24"/>
      <c r="D279" s="238"/>
      <c r="E279" s="239"/>
      <c r="F279" s="240"/>
      <c r="G279" s="27"/>
      <c r="H279" s="27"/>
      <c r="I279" s="221"/>
      <c r="J279" s="219"/>
      <c r="L279" s="189"/>
      <c r="M279" s="189"/>
    </row>
    <row r="280" spans="1:14" ht="15">
      <c r="A280" s="23" t="s">
        <v>195</v>
      </c>
      <c r="B280" s="24" t="s">
        <v>196</v>
      </c>
      <c r="C280" s="24"/>
      <c r="D280" s="241"/>
      <c r="E280" s="239"/>
      <c r="F280" s="240"/>
      <c r="G280" s="27"/>
      <c r="H280" s="27"/>
      <c r="I280" s="221"/>
      <c r="J280" s="219"/>
      <c r="M280" s="223"/>
    </row>
    <row r="281" spans="1:14" ht="15">
      <c r="A281" s="7"/>
      <c r="B281" s="46"/>
      <c r="C281" s="46"/>
      <c r="D281" s="46"/>
      <c r="E281" s="46"/>
      <c r="F281" s="46"/>
      <c r="G281" s="221"/>
      <c r="H281" s="47"/>
      <c r="I281" s="221"/>
      <c r="J281" s="219"/>
      <c r="M281" s="223"/>
    </row>
    <row r="282" spans="1:14" ht="15">
      <c r="A282" s="45"/>
      <c r="B282" s="46"/>
      <c r="C282" s="46"/>
      <c r="D282" s="46"/>
      <c r="E282" s="46"/>
      <c r="F282" s="46"/>
      <c r="G282" s="46"/>
      <c r="H282" s="47"/>
      <c r="I282" s="221"/>
      <c r="J282" s="219"/>
      <c r="M282" s="223"/>
    </row>
    <row r="283" spans="1:14">
      <c r="A283" s="45"/>
      <c r="B283" s="46"/>
      <c r="C283" s="46"/>
      <c r="D283" s="46"/>
      <c r="E283" s="46"/>
      <c r="F283" s="46"/>
      <c r="G283" s="46"/>
      <c r="H283" s="47"/>
      <c r="I283" s="221"/>
      <c r="J283" s="48"/>
      <c r="M283" s="189"/>
    </row>
    <row r="284" spans="1:14">
      <c r="A284" s="45"/>
      <c r="B284" s="46"/>
      <c r="C284" s="46"/>
      <c r="D284" s="46"/>
      <c r="E284" s="46"/>
      <c r="F284" s="46"/>
      <c r="G284" s="46"/>
      <c r="H284" s="47"/>
      <c r="I284" s="46"/>
      <c r="J284" s="48"/>
    </row>
    <row r="285" spans="1:14">
      <c r="A285" s="45"/>
      <c r="B285" s="46"/>
      <c r="C285" s="46"/>
      <c r="D285" s="46"/>
      <c r="E285" s="46"/>
      <c r="F285" s="46"/>
      <c r="G285" s="46"/>
      <c r="H285" s="47"/>
      <c r="I285" s="46"/>
      <c r="J285" s="48"/>
      <c r="M285" s="189"/>
    </row>
    <row r="286" spans="1:14" ht="15">
      <c r="A286" s="36" t="s">
        <v>255</v>
      </c>
      <c r="B286" s="37"/>
      <c r="C286" s="37"/>
      <c r="D286" s="29"/>
      <c r="E286" s="29"/>
      <c r="F286" s="29"/>
      <c r="G286" s="46"/>
      <c r="H286" s="30" t="s">
        <v>256</v>
      </c>
      <c r="I286" s="46"/>
      <c r="J286" s="48"/>
    </row>
    <row r="287" spans="1:14" ht="15">
      <c r="A287" s="36"/>
      <c r="B287" s="37"/>
      <c r="C287" s="37"/>
      <c r="D287" s="29"/>
      <c r="E287" s="29"/>
      <c r="F287" s="29"/>
      <c r="G287" s="30"/>
      <c r="H287" s="30"/>
      <c r="I287" s="46"/>
      <c r="J287" s="48"/>
      <c r="L287" s="189"/>
    </row>
    <row r="288" spans="1:14" ht="15">
      <c r="A288" s="36"/>
      <c r="B288" s="37"/>
      <c r="C288" s="37"/>
      <c r="D288" s="29"/>
      <c r="E288" s="29"/>
      <c r="F288" s="29"/>
      <c r="G288" s="30"/>
      <c r="H288" s="30"/>
      <c r="I288" s="46"/>
      <c r="J288" s="48"/>
    </row>
    <row r="289" spans="1:10" ht="15">
      <c r="A289" s="31"/>
      <c r="B289" s="32"/>
      <c r="C289" s="33"/>
      <c r="D289" s="32"/>
      <c r="E289" s="32"/>
      <c r="F289" s="32"/>
      <c r="G289" s="32"/>
      <c r="H289" s="32"/>
      <c r="I289" s="46"/>
      <c r="J289" s="48"/>
    </row>
    <row r="290" spans="1:10" ht="15">
      <c r="A290" s="235" t="s">
        <v>231</v>
      </c>
      <c r="B290" s="236"/>
      <c r="C290" s="236"/>
      <c r="D290" s="29"/>
      <c r="E290" s="29"/>
      <c r="F290" s="29"/>
      <c r="G290" s="237" t="s">
        <v>232</v>
      </c>
      <c r="H290" s="237"/>
      <c r="I290" s="46"/>
      <c r="J290" s="48"/>
    </row>
    <row r="291" spans="1:10">
      <c r="A291" s="45"/>
      <c r="B291" s="46"/>
      <c r="C291" s="46"/>
      <c r="D291" s="46"/>
      <c r="E291" s="46"/>
      <c r="F291" s="46"/>
      <c r="G291" s="46"/>
      <c r="H291" s="47"/>
      <c r="I291" s="46"/>
      <c r="J291" s="48"/>
    </row>
    <row r="292" spans="1:10" ht="15" thickBot="1">
      <c r="A292" s="224"/>
      <c r="B292" s="225"/>
      <c r="C292" s="225"/>
      <c r="D292" s="225"/>
      <c r="E292" s="225"/>
      <c r="F292" s="225"/>
      <c r="G292" s="225"/>
      <c r="H292" s="226"/>
      <c r="I292" s="225"/>
      <c r="J292" s="227"/>
    </row>
    <row r="295" spans="1:10">
      <c r="H295" s="131">
        <f>H218+H208+H206+H203+H202+H196+H193+H183+H170+H168+H166+H156+H153+H139+H130+H127+H124+H115+H112+H76</f>
        <v>22877998939</v>
      </c>
    </row>
    <row r="304" spans="1:10">
      <c r="A304" s="189">
        <f>H271-17908666416</f>
        <v>14437855680</v>
      </c>
    </row>
  </sheetData>
  <mergeCells count="17">
    <mergeCell ref="D277:F277"/>
    <mergeCell ref="D278:F278"/>
    <mergeCell ref="A274:I274"/>
    <mergeCell ref="D7:G7"/>
    <mergeCell ref="A2:J2"/>
    <mergeCell ref="A3:J3"/>
    <mergeCell ref="A4:J4"/>
    <mergeCell ref="A275:I275"/>
    <mergeCell ref="D276:F276"/>
    <mergeCell ref="E273:J273"/>
    <mergeCell ref="D9:G9"/>
    <mergeCell ref="A290:C290"/>
    <mergeCell ref="G290:H290"/>
    <mergeCell ref="D279:F279"/>
    <mergeCell ref="D280:F280"/>
    <mergeCell ref="A10:F10"/>
    <mergeCell ref="A11:F11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52" fitToHeight="0" orientation="portrait" r:id="rId1"/>
  <headerFooter alignWithMargins="0"/>
  <rowBreaks count="7" manualBreakCount="7">
    <brk id="41" max="9" man="1"/>
    <brk id="68" max="9" man="1"/>
    <brk id="94" max="9" man="1"/>
    <brk id="121" max="9" man="1"/>
    <brk id="154" max="9" man="1"/>
    <brk id="183" max="9" man="1"/>
    <brk id="21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</cp:lastModifiedBy>
  <cp:lastPrinted>2022-06-10T09:17:47Z</cp:lastPrinted>
  <dcterms:created xsi:type="dcterms:W3CDTF">2020-02-07T09:07:07Z</dcterms:created>
  <dcterms:modified xsi:type="dcterms:W3CDTF">2022-06-10T09:21:10Z</dcterms:modified>
</cp:coreProperties>
</file>