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hare\~Обменник\1мм 2022\"/>
    </mc:Choice>
  </mc:AlternateContent>
  <bookViews>
    <workbookView xWindow="4380" yWindow="60" windowWidth="15285" windowHeight="11760"/>
  </bookViews>
  <sheets>
    <sheet name="1ММ " sheetId="8" r:id="rId1"/>
  </sheets>
  <definedNames>
    <definedName name="_xlnm._FilterDatabase" localSheetId="0" hidden="1">'1ММ '!$A$16:$M$282</definedName>
    <definedName name="_xlnm.Print_Titles" localSheetId="0">'1ММ '!$16:$16</definedName>
    <definedName name="_xlnm.Print_Area" localSheetId="0">'1ММ '!$A$1:$J$294</definedName>
  </definedNames>
  <calcPr calcId="162913"/>
</workbook>
</file>

<file path=xl/calcChain.xml><?xml version="1.0" encoding="utf-8"?>
<calcChain xmlns="http://schemas.openxmlformats.org/spreadsheetml/2006/main">
  <c r="J204" i="8" l="1"/>
  <c r="L204" i="8" s="1"/>
  <c r="L206" i="8" s="1"/>
  <c r="J205" i="8"/>
  <c r="M203" i="8"/>
  <c r="L205" i="8"/>
  <c r="H135" i="8" l="1"/>
  <c r="I135" i="8"/>
  <c r="J135" i="8"/>
  <c r="K96" i="8"/>
  <c r="J97" i="8"/>
  <c r="I97" i="8"/>
  <c r="K138" i="8"/>
  <c r="L250" i="8"/>
  <c r="M205" i="8"/>
  <c r="M151" i="8"/>
  <c r="M149" i="8"/>
  <c r="K21" i="8" l="1"/>
  <c r="L249" i="8"/>
  <c r="M150" i="8"/>
  <c r="H62" i="8"/>
  <c r="J94" i="8" l="1"/>
  <c r="I94" i="8"/>
  <c r="H94" i="8"/>
  <c r="J190" i="8" l="1"/>
  <c r="J78" i="8"/>
  <c r="I261" i="8"/>
  <c r="I245" i="8"/>
  <c r="I234" i="8"/>
  <c r="I222" i="8"/>
  <c r="I216" i="8"/>
  <c r="I209" i="8"/>
  <c r="I206" i="8"/>
  <c r="I201" i="8"/>
  <c r="I193" i="8"/>
  <c r="I190" i="8"/>
  <c r="I182" i="8"/>
  <c r="I173" i="8"/>
  <c r="I166" i="8"/>
  <c r="I162" i="8"/>
  <c r="I159" i="8"/>
  <c r="I153" i="8"/>
  <c r="I148" i="8"/>
  <c r="I132" i="8"/>
  <c r="I129" i="8"/>
  <c r="I126" i="8"/>
  <c r="I123" i="8"/>
  <c r="I117" i="8"/>
  <c r="I80" i="8"/>
  <c r="I75" i="8"/>
  <c r="I54" i="8"/>
  <c r="I255" i="8"/>
  <c r="I19" i="8"/>
  <c r="I22" i="8"/>
  <c r="I27" i="8"/>
  <c r="I29" i="8"/>
  <c r="I32" i="8"/>
  <c r="I35" i="8"/>
  <c r="I38" i="8"/>
  <c r="I40" i="8"/>
  <c r="I42" i="8"/>
  <c r="I44" i="8"/>
  <c r="I46" i="8"/>
  <c r="I49" i="8"/>
  <c r="I51" i="8"/>
  <c r="I65" i="8"/>
  <c r="I68" i="8"/>
  <c r="I70" i="8"/>
  <c r="I72" i="8"/>
  <c r="I78" i="8"/>
  <c r="I92" i="8"/>
  <c r="I100" i="8"/>
  <c r="I103" i="8"/>
  <c r="I106" i="8"/>
  <c r="I108" i="8"/>
  <c r="I111" i="8"/>
  <c r="I114" i="8"/>
  <c r="I139" i="8"/>
  <c r="I142" i="8"/>
  <c r="I145" i="8"/>
  <c r="I156" i="8"/>
  <c r="I169" i="8"/>
  <c r="I171" i="8"/>
  <c r="I176" i="8"/>
  <c r="I188" i="8"/>
  <c r="I196" i="8"/>
  <c r="I199" i="8"/>
  <c r="I211" i="8"/>
  <c r="I213" i="8"/>
  <c r="I251" i="8"/>
  <c r="I253" i="8"/>
  <c r="I257" i="8"/>
  <c r="I265" i="8"/>
  <c r="I267" i="8"/>
  <c r="I270" i="8"/>
  <c r="M273" i="8"/>
  <c r="H97" i="8"/>
  <c r="I273" i="8" l="1"/>
  <c r="J27" i="8"/>
  <c r="J162" i="8"/>
  <c r="J216" i="8"/>
  <c r="J261" i="8"/>
  <c r="J253" i="8"/>
  <c r="J267" i="8"/>
  <c r="J255" i="8"/>
  <c r="J176" i="8"/>
  <c r="J148" i="8"/>
  <c r="J117" i="8"/>
  <c r="K118" i="8"/>
  <c r="J75" i="8"/>
  <c r="J193" i="8"/>
  <c r="J80" i="8"/>
  <c r="J201" i="8"/>
  <c r="J206" i="8"/>
  <c r="J222" i="8"/>
  <c r="J234" i="8"/>
  <c r="J245" i="8"/>
  <c r="J270" i="8"/>
  <c r="J196" i="8"/>
  <c r="M275" i="8" l="1"/>
  <c r="K190" i="8"/>
  <c r="H72" i="8"/>
  <c r="H54" i="8"/>
  <c r="H139" i="8"/>
  <c r="H123" i="8"/>
  <c r="H117" i="8"/>
  <c r="H190" i="8"/>
  <c r="H222" i="8"/>
  <c r="H201" i="8"/>
  <c r="K202" i="8"/>
  <c r="K186" i="8"/>
  <c r="K187" i="8"/>
  <c r="K189" i="8"/>
  <c r="K191" i="8"/>
  <c r="K192" i="8"/>
  <c r="K98" i="8"/>
  <c r="K99" i="8"/>
  <c r="H100" i="8"/>
  <c r="J100" i="8"/>
  <c r="K64" i="8"/>
  <c r="K55" i="8"/>
  <c r="K56" i="8"/>
  <c r="K57" i="8"/>
  <c r="K58" i="8"/>
  <c r="K59" i="8"/>
  <c r="K60" i="8"/>
  <c r="K61" i="8"/>
  <c r="K62" i="8"/>
  <c r="K63" i="8"/>
  <c r="K97" i="8" l="1"/>
  <c r="K54" i="8"/>
  <c r="K219" i="8"/>
  <c r="H176" i="8"/>
  <c r="K178" i="8"/>
  <c r="H217" i="8" l="1"/>
  <c r="H216" i="8" s="1"/>
  <c r="K73" i="8" l="1"/>
  <c r="K74" i="8"/>
  <c r="K47" i="8"/>
  <c r="K48" i="8"/>
  <c r="J46" i="8"/>
  <c r="H46" i="8"/>
  <c r="J72" i="8"/>
  <c r="K72" i="8" l="1"/>
  <c r="K46" i="8"/>
  <c r="K180" i="8"/>
  <c r="K71" i="8"/>
  <c r="K70" i="8" s="1"/>
  <c r="K79" i="8"/>
  <c r="K77" i="8"/>
  <c r="K76" i="8"/>
  <c r="K69" i="8"/>
  <c r="K67" i="8"/>
  <c r="K66" i="8"/>
  <c r="K53" i="8"/>
  <c r="K52" i="8"/>
  <c r="K50" i="8"/>
  <c r="K49" i="8" s="1"/>
  <c r="K45" i="8"/>
  <c r="K44" i="8" s="1"/>
  <c r="K43" i="8"/>
  <c r="K42" i="8" s="1"/>
  <c r="K41" i="8"/>
  <c r="K40" i="8" s="1"/>
  <c r="K39" i="8"/>
  <c r="K38" i="8" s="1"/>
  <c r="K37" i="8"/>
  <c r="K36" i="8"/>
  <c r="K34" i="8"/>
  <c r="K33" i="8"/>
  <c r="K32" i="8" s="1"/>
  <c r="K31" i="8"/>
  <c r="K30" i="8"/>
  <c r="K28" i="8"/>
  <c r="K26" i="8"/>
  <c r="K25" i="8"/>
  <c r="K24" i="8"/>
  <c r="K271" i="8"/>
  <c r="K272" i="8"/>
  <c r="K35" i="8" l="1"/>
  <c r="K75" i="8"/>
  <c r="K270" i="8"/>
  <c r="K65" i="8"/>
  <c r="J70" i="8"/>
  <c r="H70" i="8"/>
  <c r="H270" i="8"/>
  <c r="J65" i="8" l="1"/>
  <c r="H65" i="8"/>
  <c r="H199" i="8" l="1"/>
  <c r="K269" i="8" l="1"/>
  <c r="K109" i="8"/>
  <c r="K110" i="8"/>
  <c r="K119" i="8"/>
  <c r="K120" i="8"/>
  <c r="K200" i="8"/>
  <c r="K199" i="8" s="1"/>
  <c r="K215" i="8"/>
  <c r="K221" i="8"/>
  <c r="K227" i="8"/>
  <c r="K268" i="8"/>
  <c r="K267" i="8" s="1"/>
  <c r="J199" i="8"/>
  <c r="J188" i="8"/>
  <c r="J182" i="8"/>
  <c r="J173" i="8"/>
  <c r="J171" i="8"/>
  <c r="J169" i="8"/>
  <c r="J166" i="8"/>
  <c r="J159" i="8"/>
  <c r="J156" i="8"/>
  <c r="J153" i="8"/>
  <c r="J145" i="8"/>
  <c r="J142" i="8"/>
  <c r="J139" i="8"/>
  <c r="J132" i="8"/>
  <c r="J129" i="8"/>
  <c r="J126" i="8"/>
  <c r="J123" i="8"/>
  <c r="J114" i="8"/>
  <c r="J92" i="8"/>
  <c r="J54" i="8"/>
  <c r="J51" i="8"/>
  <c r="J49" i="8"/>
  <c r="J44" i="8"/>
  <c r="J42" i="8"/>
  <c r="J40" i="8"/>
  <c r="J38" i="8"/>
  <c r="J35" i="8"/>
  <c r="J32" i="8"/>
  <c r="J29" i="8"/>
  <c r="J22" i="8"/>
  <c r="J19" i="8"/>
  <c r="J108" i="8"/>
  <c r="J213" i="8"/>
  <c r="K266" i="8"/>
  <c r="K265" i="8" s="1"/>
  <c r="K262" i="8"/>
  <c r="K263" i="8"/>
  <c r="K264" i="8"/>
  <c r="K258" i="8"/>
  <c r="K259" i="8"/>
  <c r="K260" i="8"/>
  <c r="K256" i="8"/>
  <c r="K255" i="8" s="1"/>
  <c r="K254" i="8"/>
  <c r="K253" i="8" s="1"/>
  <c r="K252" i="8"/>
  <c r="K251" i="8" s="1"/>
  <c r="K246" i="8"/>
  <c r="K247" i="8"/>
  <c r="K248" i="8"/>
  <c r="K249" i="8"/>
  <c r="K250" i="8"/>
  <c r="K235" i="8"/>
  <c r="K236" i="8"/>
  <c r="K237" i="8"/>
  <c r="K238" i="8"/>
  <c r="K239" i="8"/>
  <c r="K240" i="8"/>
  <c r="K241" i="8"/>
  <c r="K242" i="8"/>
  <c r="K243" i="8"/>
  <c r="K244" i="8"/>
  <c r="K223" i="8"/>
  <c r="K224" i="8"/>
  <c r="K225" i="8"/>
  <c r="K226" i="8"/>
  <c r="K228" i="8"/>
  <c r="K229" i="8"/>
  <c r="K230" i="8"/>
  <c r="K231" i="8"/>
  <c r="K232" i="8"/>
  <c r="K233" i="8"/>
  <c r="K217" i="8"/>
  <c r="K218" i="8"/>
  <c r="K220" i="8"/>
  <c r="K214" i="8"/>
  <c r="K212" i="8"/>
  <c r="K210" i="8"/>
  <c r="K209" i="8" s="1"/>
  <c r="K207" i="8"/>
  <c r="K208" i="8"/>
  <c r="K203" i="8"/>
  <c r="K204" i="8"/>
  <c r="K205" i="8"/>
  <c r="K197" i="8"/>
  <c r="K198" i="8"/>
  <c r="K194" i="8"/>
  <c r="K195" i="8"/>
  <c r="K183" i="8"/>
  <c r="K184" i="8"/>
  <c r="K185" i="8"/>
  <c r="K177" i="8"/>
  <c r="K179" i="8"/>
  <c r="K181" i="8"/>
  <c r="K174" i="8"/>
  <c r="K175" i="8"/>
  <c r="K172" i="8"/>
  <c r="K171" i="8" s="1"/>
  <c r="K170" i="8"/>
  <c r="K169" i="8" s="1"/>
  <c r="K167" i="8"/>
  <c r="K168" i="8"/>
  <c r="K163" i="8"/>
  <c r="K164" i="8"/>
  <c r="K165" i="8"/>
  <c r="K160" i="8"/>
  <c r="K161" i="8"/>
  <c r="K157" i="8"/>
  <c r="K158" i="8"/>
  <c r="K154" i="8"/>
  <c r="K155" i="8"/>
  <c r="K149" i="8"/>
  <c r="K150" i="8"/>
  <c r="K151" i="8"/>
  <c r="K146" i="8"/>
  <c r="K147" i="8"/>
  <c r="K143" i="8"/>
  <c r="K144" i="8"/>
  <c r="K140" i="8"/>
  <c r="K141" i="8"/>
  <c r="K136" i="8"/>
  <c r="K137" i="8"/>
  <c r="K133" i="8"/>
  <c r="K134" i="8"/>
  <c r="K130" i="8"/>
  <c r="K131" i="8"/>
  <c r="K127" i="8"/>
  <c r="K128" i="8"/>
  <c r="K124" i="8"/>
  <c r="K125" i="8"/>
  <c r="K121" i="8"/>
  <c r="K122" i="8"/>
  <c r="K115" i="8"/>
  <c r="K116" i="8"/>
  <c r="K112" i="8"/>
  <c r="K113" i="8"/>
  <c r="K107" i="8"/>
  <c r="K106" i="8" s="1"/>
  <c r="K104" i="8"/>
  <c r="K105" i="8"/>
  <c r="K101" i="8"/>
  <c r="K102" i="8"/>
  <c r="K95" i="8"/>
  <c r="K94" i="8" s="1"/>
  <c r="K93" i="8"/>
  <c r="K92" i="8" s="1"/>
  <c r="K81" i="8"/>
  <c r="K82" i="8"/>
  <c r="K83" i="8"/>
  <c r="K84" i="8"/>
  <c r="K85" i="8"/>
  <c r="K86" i="8"/>
  <c r="K87" i="8"/>
  <c r="K88" i="8"/>
  <c r="K89" i="8"/>
  <c r="K90" i="8"/>
  <c r="K91" i="8"/>
  <c r="K68" i="8"/>
  <c r="K27" i="8"/>
  <c r="K23" i="8"/>
  <c r="K20" i="8"/>
  <c r="K19" i="8" s="1"/>
  <c r="J68" i="8"/>
  <c r="J103" i="8"/>
  <c r="J106" i="8"/>
  <c r="J111" i="8"/>
  <c r="J209" i="8"/>
  <c r="J211" i="8"/>
  <c r="J251" i="8"/>
  <c r="J257" i="8"/>
  <c r="J265" i="8"/>
  <c r="H19" i="8"/>
  <c r="H22" i="8"/>
  <c r="H27" i="8"/>
  <c r="H29" i="8"/>
  <c r="H32" i="8"/>
  <c r="H35" i="8"/>
  <c r="H38" i="8"/>
  <c r="H40" i="8"/>
  <c r="H42" i="8"/>
  <c r="H44" i="8"/>
  <c r="H49" i="8"/>
  <c r="H51" i="8"/>
  <c r="H68" i="8"/>
  <c r="H78" i="8"/>
  <c r="H80" i="8"/>
  <c r="H92" i="8"/>
  <c r="H103" i="8"/>
  <c r="H106" i="8"/>
  <c r="H142" i="8"/>
  <c r="H145" i="8"/>
  <c r="H148" i="8"/>
  <c r="H159" i="8"/>
  <c r="H162" i="8"/>
  <c r="H173" i="8"/>
  <c r="H211" i="8"/>
  <c r="H213" i="8"/>
  <c r="H234" i="8"/>
  <c r="H245" i="8"/>
  <c r="H251" i="8"/>
  <c r="H253" i="8"/>
  <c r="H255" i="8"/>
  <c r="H257" i="8"/>
  <c r="H261" i="8"/>
  <c r="H265" i="8"/>
  <c r="H182" i="8"/>
  <c r="H75" i="8"/>
  <c r="H111" i="8"/>
  <c r="H114" i="8"/>
  <c r="H126" i="8"/>
  <c r="H129" i="8"/>
  <c r="H132" i="8"/>
  <c r="H153" i="8"/>
  <c r="H156" i="8"/>
  <c r="H166" i="8"/>
  <c r="H169" i="8"/>
  <c r="H171" i="8"/>
  <c r="H188" i="8"/>
  <c r="H193" i="8"/>
  <c r="H196" i="8"/>
  <c r="H206" i="8"/>
  <c r="H209" i="8"/>
  <c r="H267" i="8"/>
  <c r="H108" i="8"/>
  <c r="K135" i="8" l="1"/>
  <c r="K80" i="8"/>
  <c r="K103" i="8"/>
  <c r="K100" i="8"/>
  <c r="J273" i="8"/>
  <c r="M274" i="8"/>
  <c r="H273" i="8"/>
  <c r="K201" i="8"/>
  <c r="K117" i="8"/>
  <c r="K188" i="8"/>
  <c r="K206" i="8"/>
  <c r="K257" i="8"/>
  <c r="K245" i="8"/>
  <c r="K51" i="8"/>
  <c r="K152" i="8"/>
  <c r="K114" i="8"/>
  <c r="K129" i="8"/>
  <c r="K193" i="8"/>
  <c r="K211" i="8"/>
  <c r="K162" i="8"/>
  <c r="K29" i="8"/>
  <c r="K139" i="8"/>
  <c r="K176" i="8"/>
  <c r="K196" i="8"/>
  <c r="K78" i="8"/>
  <c r="K159" i="8"/>
  <c r="K145" i="8"/>
  <c r="K213" i="8"/>
  <c r="K234" i="8"/>
  <c r="K123" i="8"/>
  <c r="K132" i="8"/>
  <c r="K142" i="8"/>
  <c r="K156" i="8"/>
  <c r="K173" i="8"/>
  <c r="K222" i="8"/>
  <c r="K108" i="8"/>
  <c r="K153" i="8"/>
  <c r="K166" i="8"/>
  <c r="K261" i="8"/>
  <c r="K111" i="8"/>
  <c r="K182" i="8"/>
  <c r="K22" i="8"/>
  <c r="K126" i="8"/>
  <c r="K216" i="8"/>
  <c r="G279" i="8" l="1"/>
  <c r="D279" i="8"/>
  <c r="M276" i="8"/>
  <c r="M277" i="8" s="1"/>
  <c r="K148" i="8"/>
  <c r="K273" i="8" s="1"/>
  <c r="H279" i="8" s="1"/>
</calcChain>
</file>

<file path=xl/sharedStrings.xml><?xml version="1.0" encoding="utf-8"?>
<sst xmlns="http://schemas.openxmlformats.org/spreadsheetml/2006/main" count="1316" uniqueCount="273">
  <si>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</si>
  <si>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</si>
  <si>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</si>
  <si>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</si>
  <si>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</si>
  <si>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</si>
  <si>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</si>
  <si>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</si>
  <si>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</si>
  <si>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</si>
  <si>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</si>
  <si>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</si>
  <si>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</si>
  <si>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</si>
  <si>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</si>
  <si>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</si>
  <si>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</si>
  <si>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</si>
  <si>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</si>
  <si>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</si>
  <si>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</si>
  <si>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</si>
  <si>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</si>
  <si>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</si>
  <si>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</si>
  <si>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</si>
  <si>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</si>
  <si>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</si>
  <si>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</si>
  <si>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</si>
  <si>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</si>
  <si>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</si>
  <si>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</si>
  <si>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</si>
  <si>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</si>
  <si>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</si>
  <si>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</si>
  <si>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</si>
  <si>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</si>
  <si>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</si>
  <si>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</si>
  <si>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</si>
  <si>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</si>
  <si>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</si>
  <si>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</si>
  <si>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</si>
  <si>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</si>
  <si>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</si>
  <si>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</si>
  <si>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</si>
  <si>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</si>
  <si>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</si>
  <si>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</si>
  <si>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</si>
  <si>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</si>
  <si>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</si>
  <si>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</si>
  <si>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</si>
  <si>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</si>
  <si>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</si>
  <si>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</si>
  <si>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</si>
  <si>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</si>
  <si>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</si>
  <si>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</si>
  <si>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</si>
  <si>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</si>
  <si>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</si>
  <si>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</si>
  <si>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</si>
  <si>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</si>
  <si>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</si>
  <si>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</si>
  <si>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</si>
  <si>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</si>
  <si>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</si>
  <si>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</si>
  <si>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</si>
  <si>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</si>
  <si>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</si>
  <si>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</si>
  <si>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</si>
  <si>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</si>
  <si>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</si>
  <si>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</si>
  <si>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</si>
  <si>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</si>
  <si>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</si>
  <si>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</si>
  <si>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</si>
  <si>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</si>
  <si>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</si>
  <si>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</si>
  <si>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</si>
  <si>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</si>
  <si>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</si>
  <si>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</si>
  <si>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</si>
  <si>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</si>
  <si>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</si>
  <si>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</si>
  <si>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</si>
  <si>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</si>
  <si>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</si>
  <si>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</si>
  <si>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</si>
  <si>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</si>
  <si>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</si>
  <si>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</si>
  <si>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</si>
  <si>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</si>
  <si>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</si>
  <si>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</si>
  <si>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</si>
  <si>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</si>
  <si>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</si>
  <si>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</si>
  <si>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</si>
  <si>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</si>
  <si>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</si>
  <si>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</si>
  <si>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</si>
  <si>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</si>
  <si>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</si>
  <si>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</si>
  <si>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</si>
  <si>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</si>
  <si>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</si>
  <si>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</si>
  <si>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</si>
  <si>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</si>
  <si>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</si>
  <si>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</si>
  <si>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</si>
  <si>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</si>
  <si>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</si>
  <si>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</si>
  <si>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</si>
  <si>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</si>
  <si>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</si>
  <si>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</si>
  <si>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</si>
  <si>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</si>
  <si>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</si>
  <si>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</si>
  <si>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</si>
  <si>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</si>
  <si>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</si>
  <si>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</si>
  <si>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</si>
  <si>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</si>
  <si>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</si>
  <si>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</si>
  <si>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</si>
  <si>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</si>
  <si>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</si>
  <si>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</si>
  <si>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</si>
  <si>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</si>
  <si>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</si>
  <si>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</si>
  <si>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</si>
  <si>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</si>
  <si>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</si>
  <si>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</si>
  <si>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</si>
  <si>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</si>
  <si>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</si>
  <si>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</si>
  <si>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</si>
  <si>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</si>
  <si>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</si>
  <si>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</si>
  <si>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</si>
  <si>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</si>
  <si>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</si>
  <si>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</si>
  <si>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</si>
  <si>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</si>
  <si>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</si>
  <si>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</si>
  <si>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</si>
  <si>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</si>
  <si>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</si>
  <si>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</si>
  <si>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</si>
  <si>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</si>
  <si>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</si>
  <si>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</si>
  <si>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</si>
  <si>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</si>
  <si>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</si>
  <si>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</si>
  <si>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</si>
  <si>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</si>
  <si>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</si>
  <si>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</si>
  <si>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</si>
  <si>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</si>
  <si>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</si>
  <si>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</si>
  <si>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</si>
  <si>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</si>
  <si>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</si>
  <si>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</si>
  <si>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</si>
  <si>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</si>
  <si>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</si>
  <si>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</si>
  <si>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</si>
  <si>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</si>
  <si>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</si>
  <si>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</si>
  <si>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</si>
  <si>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</si>
  <si>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</si>
  <si>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</si>
  <si>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</si>
  <si>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</si>
  <si>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</si>
  <si>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</si>
  <si>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</si>
  <si>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</si>
  <si>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</si>
  <si>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</si>
  <si>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</si>
  <si>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</si>
  <si>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</si>
  <si>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</si>
  <si>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</si>
  <si>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</si>
  <si>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</si>
  <si>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</si>
  <si>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</si>
  <si>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</si>
  <si>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</si>
  <si>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</si>
  <si>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</si>
  <si>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</si>
  <si>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</si>
  <si>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</si>
  <si>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</si>
  <si>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</si>
  <si>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</si>
  <si>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</si>
  <si>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</si>
  <si>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</si>
  <si>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</si>
  <si>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</si>
  <si>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</si>
  <si>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</si>
  <si>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</si>
  <si>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</si>
  <si>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</si>
  <si>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</si>
  <si>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</si>
  <si>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</si>
  <si>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</si>
  <si>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</si>
  <si>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</si>
  <si>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</si>
  <si>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</si>
  <si>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20-52900-00000-00000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</si>
  <si>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</si>
  <si>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</si>
  <si>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</si>
  <si>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</si>
  <si>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</si>
  <si>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</si>
  <si>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</si>
  <si>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>разделить Лада</t>
  </si>
  <si>
    <t>дубль</t>
  </si>
  <si>
    <t xml:space="preserve"> на 1 августа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</si>
</sst>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43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9"/>
      <name val="Arial cry"/>
      <charset val="204"/>
    </font>
    <font>
      <b/>
      <sz val="9"/>
      <name val="Arial cry"/>
      <charset val="204"/>
    </font>
    <font>
      <sz val="9"/>
      <color rgb="FF000000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  <font>
      <u/>
      <sz val="9"/>
      <color indexed="8"/>
      <name val="Arial cry"/>
      <charset val="204"/>
    </font>
    <font>
      <sz val="9"/>
      <color indexed="10"/>
      <name val="Arial cry"/>
      <charset val="204"/>
    </font>
    <font>
      <b/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23" borderId="0"/>
    <xf numFmtId="0" fontId="25" fillId="0" borderId="51">
      <alignment horizontal="center" vertical="center" wrapText="1"/>
    </xf>
    <xf numFmtId="0" fontId="25" fillId="0" borderId="52">
      <alignment horizontal="center" vertical="center" shrinkToFit="1"/>
    </xf>
    <xf numFmtId="0" fontId="26" fillId="0" borderId="53">
      <alignment horizontal="left"/>
    </xf>
    <xf numFmtId="0" fontId="25" fillId="0" borderId="54"/>
    <xf numFmtId="0" fontId="25" fillId="0" borderId="0">
      <alignment horizontal="left" vertical="top" wrapText="1"/>
    </xf>
    <xf numFmtId="0" fontId="27" fillId="0" borderId="0">
      <alignment horizontal="center" wrapText="1"/>
    </xf>
    <xf numFmtId="0" fontId="27" fillId="0" borderId="0">
      <alignment horizontal="center"/>
    </xf>
    <xf numFmtId="0" fontId="25" fillId="0" borderId="0">
      <alignment wrapText="1"/>
    </xf>
    <xf numFmtId="0" fontId="25" fillId="0" borderId="0">
      <alignment horizontal="right"/>
    </xf>
    <xf numFmtId="4" fontId="26" fillId="24" borderId="52">
      <alignment horizontal="right" vertical="top" shrinkToFit="1"/>
    </xf>
    <xf numFmtId="0" fontId="25" fillId="0" borderId="0"/>
    <xf numFmtId="0" fontId="25" fillId="0" borderId="0">
      <alignment horizontal="left" wrapText="1"/>
    </xf>
    <xf numFmtId="0" fontId="25" fillId="0" borderId="52">
      <alignment horizontal="left" vertical="top" wrapText="1"/>
    </xf>
    <xf numFmtId="0" fontId="26" fillId="0" borderId="52">
      <alignment horizontal="left" vertical="top" wrapText="1"/>
    </xf>
    <xf numFmtId="4" fontId="25" fillId="25" borderId="52">
      <alignment horizontal="right" vertical="top" shrinkToFit="1"/>
    </xf>
    <xf numFmtId="0" fontId="25" fillId="23" borderId="0">
      <alignment horizontal="center"/>
    </xf>
    <xf numFmtId="4" fontId="25" fillId="0" borderId="52">
      <alignment horizontal="right" vertical="top" shrinkToFit="1"/>
    </xf>
    <xf numFmtId="4" fontId="25" fillId="0" borderId="0">
      <alignment horizontal="right" shrinkToFit="1"/>
    </xf>
  </cellStyleXfs>
  <cellXfs count="315">
    <xf numFmtId="0" fontId="0" fillId="0" borderId="0" xfId="0"/>
    <xf numFmtId="0" fontId="28" fillId="0" borderId="22" xfId="45" applyNumberFormat="1" applyFont="1" applyBorder="1" applyProtection="1">
      <alignment horizontal="left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4" fontId="42" fillId="0" borderId="41" xfId="0" applyNumberFormat="1" applyFont="1" applyFill="1" applyBorder="1" applyAlignment="1">
      <alignment horizontal="center" vertical="center"/>
    </xf>
    <xf numFmtId="4" fontId="42" fillId="0" borderId="30" xfId="0" applyNumberFormat="1" applyFont="1" applyFill="1" applyBorder="1" applyAlignment="1">
      <alignment horizontal="center" vertical="center"/>
    </xf>
    <xf numFmtId="4" fontId="42" fillId="0" borderId="37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top" wrapText="1"/>
    </xf>
    <xf numFmtId="0" fontId="41" fillId="0" borderId="15" xfId="0" applyFont="1" applyFill="1" applyBorder="1" applyAlignment="1">
      <alignment horizontal="left" vertical="top" wrapText="1"/>
    </xf>
    <xf numFmtId="0" fontId="41" fillId="0" borderId="37" xfId="0" applyFont="1" applyFill="1" applyBorder="1" applyAlignment="1">
      <alignment horizontal="center" vertical="center"/>
    </xf>
    <xf numFmtId="0" fontId="41" fillId="0" borderId="41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4" fontId="41" fillId="0" borderId="37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28" fillId="0" borderId="22" xfId="0" applyFont="1" applyBorder="1" applyProtection="1"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22" xfId="0" applyFont="1" applyFill="1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28" fillId="0" borderId="27" xfId="0" applyFont="1" applyBorder="1" applyAlignment="1" applyProtection="1">
      <alignment vertical="center"/>
      <protection locked="0"/>
    </xf>
    <xf numFmtId="0" fontId="28" fillId="0" borderId="15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9" fillId="17" borderId="30" xfId="0" applyFont="1" applyFill="1" applyBorder="1" applyAlignment="1">
      <alignment horizontal="center" vertical="center" wrapText="1"/>
    </xf>
    <xf numFmtId="0" fontId="29" fillId="17" borderId="14" xfId="0" applyFont="1" applyFill="1" applyBorder="1" applyAlignment="1">
      <alignment horizontal="center" vertical="center" wrapText="1"/>
    </xf>
    <xf numFmtId="0" fontId="29" fillId="17" borderId="15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center" wrapText="1"/>
    </xf>
    <xf numFmtId="0" fontId="29" fillId="18" borderId="39" xfId="48" quotePrefix="1" applyNumberFormat="1" applyFont="1" applyFill="1" applyBorder="1" applyAlignment="1" applyProtection="1">
      <alignment horizontal="left" vertical="center" wrapText="1"/>
    </xf>
    <xf numFmtId="0" fontId="29" fillId="18" borderId="39" xfId="48" quotePrefix="1" applyNumberFormat="1" applyFont="1" applyFill="1" applyBorder="1" applyAlignment="1" applyProtection="1">
      <alignment horizontal="center" vertical="center" wrapText="1"/>
    </xf>
    <xf numFmtId="0" fontId="29" fillId="18" borderId="39" xfId="48" applyNumberFormat="1" applyFont="1" applyFill="1" applyBorder="1" applyAlignment="1" applyProtection="1">
      <alignment horizontal="left" vertical="center" wrapText="1"/>
    </xf>
    <xf numFmtId="4" fontId="29" fillId="18" borderId="44" xfId="23" applyNumberFormat="1" applyFont="1" applyFill="1" applyBorder="1" applyAlignment="1" applyProtection="1">
      <alignment horizontal="center" vertical="center" shrinkToFit="1"/>
    </xf>
    <xf numFmtId="4" fontId="29" fillId="18" borderId="14" xfId="23" applyNumberFormat="1" applyFont="1" applyFill="1" applyBorder="1" applyAlignment="1" applyProtection="1">
      <alignment horizontal="center" vertical="center" shrinkToFit="1"/>
    </xf>
    <xf numFmtId="0" fontId="28" fillId="0" borderId="1" xfId="48" quotePrefix="1" applyNumberFormat="1" applyFont="1" applyFill="1" applyBorder="1" applyAlignment="1" applyProtection="1">
      <alignment horizontal="left" vertical="center" wrapText="1"/>
    </xf>
    <xf numFmtId="0" fontId="28" fillId="0" borderId="1" xfId="48" quotePrefix="1" applyNumberFormat="1" applyFont="1" applyFill="1" applyBorder="1" applyAlignment="1" applyProtection="1">
      <alignment horizontal="center" vertical="center" wrapText="1"/>
    </xf>
    <xf numFmtId="0" fontId="28" fillId="0" borderId="1" xfId="48" applyNumberFormat="1" applyFont="1" applyFill="1" applyBorder="1" applyAlignment="1" applyProtection="1">
      <alignment horizontal="left" vertical="center" wrapText="1"/>
    </xf>
    <xf numFmtId="4" fontId="28" fillId="0" borderId="3" xfId="25" applyNumberFormat="1" applyFont="1" applyFill="1" applyBorder="1" applyAlignment="1" applyProtection="1">
      <alignment horizontal="center" vertical="center" shrinkToFit="1"/>
    </xf>
    <xf numFmtId="4" fontId="28" fillId="21" borderId="14" xfId="25" applyNumberFormat="1" applyFont="1" applyFill="1" applyBorder="1" applyAlignment="1" applyProtection="1">
      <alignment horizontal="center" vertical="center" shrinkToFit="1"/>
    </xf>
    <xf numFmtId="4" fontId="29" fillId="0" borderId="36" xfId="23" applyNumberFormat="1" applyFont="1" applyFill="1" applyBorder="1" applyAlignment="1" applyProtection="1">
      <alignment horizontal="center" vertical="center" shrinkToFit="1"/>
    </xf>
    <xf numFmtId="0" fontId="29" fillId="18" borderId="1" xfId="48" applyNumberFormat="1" applyFont="1" applyFill="1" applyBorder="1" applyAlignment="1" applyProtection="1">
      <alignment horizontal="left" vertical="center" wrapText="1"/>
    </xf>
    <xf numFmtId="0" fontId="29" fillId="18" borderId="1" xfId="48" applyNumberFormat="1" applyFont="1" applyFill="1" applyBorder="1" applyAlignment="1" applyProtection="1">
      <alignment horizontal="center" vertical="center" wrapText="1"/>
    </xf>
    <xf numFmtId="4" fontId="29" fillId="18" borderId="1" xfId="48" applyNumberFormat="1" applyFont="1" applyFill="1" applyBorder="1" applyAlignment="1" applyProtection="1">
      <alignment horizontal="center" vertical="center" wrapText="1"/>
    </xf>
    <xf numFmtId="4" fontId="29" fillId="18" borderId="21" xfId="23" applyNumberFormat="1" applyFont="1" applyFill="1" applyBorder="1" applyAlignment="1" applyProtection="1">
      <alignment horizontal="center" vertical="center" shrinkToFit="1"/>
    </xf>
    <xf numFmtId="0" fontId="28" fillId="21" borderId="0" xfId="0" applyFont="1" applyFill="1" applyProtection="1">
      <protection locked="0"/>
    </xf>
    <xf numFmtId="0" fontId="29" fillId="18" borderId="1" xfId="48" quotePrefix="1" applyNumberFormat="1" applyFont="1" applyFill="1" applyBorder="1" applyAlignment="1" applyProtection="1">
      <alignment horizontal="left" vertical="center" wrapText="1"/>
    </xf>
    <xf numFmtId="0" fontId="29" fillId="18" borderId="1" xfId="48" quotePrefix="1" applyNumberFormat="1" applyFont="1" applyFill="1" applyBorder="1" applyAlignment="1" applyProtection="1">
      <alignment horizontal="center" vertical="center" wrapText="1"/>
    </xf>
    <xf numFmtId="4" fontId="29" fillId="18" borderId="3" xfId="23" applyNumberFormat="1" applyFont="1" applyFill="1" applyBorder="1" applyAlignment="1" applyProtection="1">
      <alignment horizontal="center" vertical="center" shrinkToFit="1"/>
    </xf>
    <xf numFmtId="4" fontId="29" fillId="18" borderId="45" xfId="23" applyNumberFormat="1" applyFont="1" applyFill="1" applyBorder="1" applyAlignment="1" applyProtection="1">
      <alignment horizontal="center" vertical="center" shrinkToFit="1"/>
    </xf>
    <xf numFmtId="0" fontId="29" fillId="21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4" fontId="28" fillId="0" borderId="14" xfId="25" applyNumberFormat="1" applyFont="1" applyFill="1" applyBorder="1" applyAlignment="1" applyProtection="1">
      <alignment horizontal="center" vertical="center" shrinkToFit="1"/>
    </xf>
    <xf numFmtId="4" fontId="28" fillId="0" borderId="45" xfId="25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0" fontId="28" fillId="0" borderId="19" xfId="55" applyNumberFormat="1" applyFont="1" applyFill="1" applyBorder="1" applyAlignment="1" applyProtection="1">
      <alignment vertical="top" wrapText="1"/>
    </xf>
    <xf numFmtId="4" fontId="28" fillId="21" borderId="45" xfId="25" applyNumberFormat="1" applyFont="1" applyFill="1" applyBorder="1" applyAlignment="1" applyProtection="1">
      <alignment horizontal="center" vertical="center" shrinkToFit="1"/>
    </xf>
    <xf numFmtId="0" fontId="29" fillId="18" borderId="19" xfId="48" applyNumberFormat="1" applyFont="1" applyFill="1" applyBorder="1" applyAlignment="1" applyProtection="1">
      <alignment horizontal="left" vertical="top" wrapText="1"/>
    </xf>
    <xf numFmtId="0" fontId="28" fillId="0" borderId="1" xfId="48" quotePrefix="1" applyNumberFormat="1" applyFont="1" applyFill="1" applyBorder="1" applyProtection="1">
      <alignment horizontal="left" vertical="top" wrapText="1"/>
    </xf>
    <xf numFmtId="4" fontId="28" fillId="0" borderId="57" xfId="25" applyNumberFormat="1" applyFont="1" applyFill="1" applyBorder="1" applyAlignment="1" applyProtection="1">
      <alignment horizontal="center" vertical="center" shrinkToFit="1"/>
    </xf>
    <xf numFmtId="4" fontId="29" fillId="0" borderId="27" xfId="23" applyNumberFormat="1" applyFont="1" applyFill="1" applyBorder="1" applyAlignment="1" applyProtection="1">
      <alignment horizontal="center" vertical="center" shrinkToFit="1"/>
    </xf>
    <xf numFmtId="4" fontId="29" fillId="18" borderId="48" xfId="23" applyNumberFormat="1" applyFont="1" applyFill="1" applyBorder="1" applyAlignment="1" applyProtection="1">
      <alignment horizontal="center" vertical="center" shrinkToFit="1"/>
    </xf>
    <xf numFmtId="0" fontId="29" fillId="18" borderId="58" xfId="0" applyFont="1" applyFill="1" applyBorder="1" applyAlignment="1" applyProtection="1">
      <alignment horizontal="center" vertical="center"/>
      <protection locked="0"/>
    </xf>
    <xf numFmtId="0" fontId="28" fillId="21" borderId="1" xfId="48" quotePrefix="1" applyNumberFormat="1" applyFont="1" applyFill="1" applyBorder="1" applyAlignment="1" applyProtection="1">
      <alignment horizontal="left" vertical="center" wrapText="1"/>
    </xf>
    <xf numFmtId="0" fontId="28" fillId="21" borderId="1" xfId="48" quotePrefix="1" applyNumberFormat="1" applyFont="1" applyFill="1" applyBorder="1" applyAlignment="1" applyProtection="1">
      <alignment horizontal="center" vertical="center" wrapText="1"/>
    </xf>
    <xf numFmtId="0" fontId="28" fillId="21" borderId="1" xfId="48" applyNumberFormat="1" applyFont="1" applyFill="1" applyBorder="1" applyAlignment="1" applyProtection="1">
      <alignment horizontal="left" vertical="center" wrapText="1"/>
    </xf>
    <xf numFmtId="4" fontId="30" fillId="21" borderId="53" xfId="103" applyNumberFormat="1" applyFont="1" applyFill="1" applyBorder="1" applyAlignment="1" applyProtection="1">
      <alignment horizontal="center" vertical="center" shrinkToFit="1"/>
    </xf>
    <xf numFmtId="0" fontId="29" fillId="21" borderId="14" xfId="0" applyFont="1" applyFill="1" applyBorder="1" applyAlignment="1" applyProtection="1">
      <alignment horizontal="center" vertical="center"/>
      <protection locked="0"/>
    </xf>
    <xf numFmtId="0" fontId="28" fillId="22" borderId="0" xfId="0" applyFont="1" applyFill="1" applyProtection="1">
      <protection locked="0"/>
    </xf>
    <xf numFmtId="4" fontId="29" fillId="18" borderId="56" xfId="23" applyNumberFormat="1" applyFont="1" applyFill="1" applyBorder="1" applyAlignment="1" applyProtection="1">
      <alignment horizontal="center" vertical="center" shrinkToFit="1"/>
    </xf>
    <xf numFmtId="4" fontId="29" fillId="18" borderId="36" xfId="23" applyNumberFormat="1" applyFont="1" applyFill="1" applyBorder="1" applyAlignment="1" applyProtection="1">
      <alignment horizontal="center" vertical="center" shrinkToFit="1"/>
    </xf>
    <xf numFmtId="4" fontId="29" fillId="18" borderId="34" xfId="23" applyNumberFormat="1" applyFont="1" applyFill="1" applyBorder="1" applyAlignment="1" applyProtection="1">
      <alignment horizontal="center" vertical="center" shrinkToFit="1"/>
    </xf>
    <xf numFmtId="4" fontId="28" fillId="0" borderId="56" xfId="0" applyNumberFormat="1" applyFont="1" applyBorder="1" applyAlignment="1">
      <alignment horizontal="center" vertical="center"/>
    </xf>
    <xf numFmtId="4" fontId="28" fillId="21" borderId="45" xfId="25" applyNumberFormat="1" applyFont="1" applyFill="1" applyBorder="1" applyProtection="1">
      <alignment horizontal="right" vertical="top" shrinkToFit="1"/>
    </xf>
    <xf numFmtId="4" fontId="31" fillId="21" borderId="1" xfId="50" applyNumberFormat="1" applyFont="1" applyFill="1" applyAlignment="1" applyProtection="1">
      <alignment horizontal="center" vertical="center" shrinkToFit="1"/>
    </xf>
    <xf numFmtId="0" fontId="28" fillId="18" borderId="0" xfId="0" applyFont="1" applyFill="1" applyProtection="1">
      <protection locked="0"/>
    </xf>
    <xf numFmtId="0" fontId="29" fillId="21" borderId="1" xfId="48" applyNumberFormat="1" applyFont="1" applyFill="1" applyBorder="1" applyAlignment="1" applyProtection="1">
      <alignment horizontal="left" vertical="center" wrapText="1"/>
    </xf>
    <xf numFmtId="4" fontId="28" fillId="21" borderId="3" xfId="23" applyNumberFormat="1" applyFont="1" applyFill="1" applyBorder="1" applyAlignment="1" applyProtection="1">
      <alignment horizontal="center" vertical="center" shrinkToFit="1"/>
    </xf>
    <xf numFmtId="4" fontId="28" fillId="21" borderId="14" xfId="23" applyNumberFormat="1" applyFont="1" applyFill="1" applyBorder="1" applyAlignment="1" applyProtection="1">
      <alignment horizontal="center" vertical="center" shrinkToFit="1"/>
    </xf>
    <xf numFmtId="4" fontId="28" fillId="21" borderId="45" xfId="23" applyNumberFormat="1" applyFont="1" applyFill="1" applyBorder="1" applyAlignment="1" applyProtection="1">
      <alignment horizontal="center" vertical="center" shrinkToFit="1"/>
    </xf>
    <xf numFmtId="4" fontId="29" fillId="21" borderId="36" xfId="23" applyNumberFormat="1" applyFont="1" applyFill="1" applyBorder="1" applyAlignment="1" applyProtection="1">
      <alignment horizontal="center" vertical="center" shrinkToFit="1"/>
    </xf>
    <xf numFmtId="4" fontId="30" fillId="21" borderId="52" xfId="103" applyNumberFormat="1" applyFont="1" applyFill="1" applyAlignment="1" applyProtection="1">
      <alignment horizontal="center" vertical="center" shrinkToFit="1"/>
    </xf>
    <xf numFmtId="4" fontId="29" fillId="21" borderId="3" xfId="23" applyNumberFormat="1" applyFont="1" applyFill="1" applyBorder="1" applyAlignment="1" applyProtection="1">
      <alignment horizontal="center" vertical="center" shrinkToFit="1"/>
    </xf>
    <xf numFmtId="4" fontId="28" fillId="21" borderId="3" xfId="25" applyNumberFormat="1" applyFont="1" applyFill="1" applyBorder="1" applyAlignment="1" applyProtection="1">
      <alignment horizontal="center" vertical="center" shrinkToFit="1"/>
    </xf>
    <xf numFmtId="4" fontId="29" fillId="18" borderId="46" xfId="23" applyNumberFormat="1" applyFont="1" applyFill="1" applyBorder="1" applyAlignment="1" applyProtection="1">
      <alignment horizontal="center" vertical="center" shrinkToFit="1"/>
    </xf>
    <xf numFmtId="4" fontId="29" fillId="18" borderId="1" xfId="23" applyNumberFormat="1" applyFont="1" applyFill="1" applyBorder="1" applyAlignment="1" applyProtection="1">
      <alignment horizontal="center" vertical="center" shrinkToFit="1"/>
    </xf>
    <xf numFmtId="4" fontId="29" fillId="0" borderId="41" xfId="23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shrinkToFit="1"/>
    </xf>
    <xf numFmtId="0" fontId="28" fillId="18" borderId="1" xfId="48" applyNumberFormat="1" applyFont="1" applyFill="1" applyBorder="1" applyAlignment="1" applyProtection="1">
      <alignment horizontal="left" vertical="center" wrapText="1"/>
    </xf>
    <xf numFmtId="4" fontId="29" fillId="18" borderId="3" xfId="25" applyNumberFormat="1" applyFont="1" applyFill="1" applyBorder="1" applyAlignment="1" applyProtection="1">
      <alignment horizontal="center" vertical="center" shrinkToFit="1"/>
    </xf>
    <xf numFmtId="4" fontId="29" fillId="18" borderId="14" xfId="25" applyNumberFormat="1" applyFont="1" applyFill="1" applyBorder="1" applyAlignment="1" applyProtection="1">
      <alignment horizontal="center" vertical="center" shrinkToFit="1"/>
    </xf>
    <xf numFmtId="4" fontId="29" fillId="18" borderId="45" xfId="25" applyNumberFormat="1" applyFont="1" applyFill="1" applyBorder="1" applyAlignment="1" applyProtection="1">
      <alignment horizontal="center" vertical="center" shrinkToFit="1"/>
    </xf>
    <xf numFmtId="4" fontId="29" fillId="18" borderId="21" xfId="25" applyNumberFormat="1" applyFont="1" applyFill="1" applyBorder="1" applyAlignment="1" applyProtection="1">
      <alignment horizontal="center" vertical="center" shrinkToFit="1"/>
    </xf>
    <xf numFmtId="0" fontId="29" fillId="18" borderId="19" xfId="54" applyNumberFormat="1" applyFont="1" applyFill="1" applyBorder="1" applyAlignment="1" applyProtection="1">
      <alignment vertical="top" wrapText="1"/>
    </xf>
    <xf numFmtId="49" fontId="29" fillId="18" borderId="1" xfId="48" applyNumberFormat="1" applyFont="1" applyFill="1" applyBorder="1" applyAlignment="1" applyProtection="1">
      <alignment horizontal="left" vertical="center" wrapText="1"/>
    </xf>
    <xf numFmtId="4" fontId="29" fillId="18" borderId="46" xfId="25" applyNumberFormat="1" applyFont="1" applyFill="1" applyBorder="1" applyAlignment="1" applyProtection="1">
      <alignment horizontal="center" vertical="center" shrinkToFit="1"/>
    </xf>
    <xf numFmtId="4" fontId="29" fillId="18" borderId="1" xfId="25" applyNumberFormat="1" applyFont="1" applyFill="1" applyBorder="1" applyAlignment="1" applyProtection="1">
      <alignment horizontal="center" vertical="center" shrinkToFit="1"/>
    </xf>
    <xf numFmtId="0" fontId="28" fillId="0" borderId="19" xfId="48" quotePrefix="1" applyNumberFormat="1" applyFont="1" applyFill="1" applyBorder="1" applyAlignment="1" applyProtection="1">
      <alignment horizontal="left" vertical="top" wrapText="1"/>
    </xf>
    <xf numFmtId="49" fontId="28" fillId="0" borderId="1" xfId="48" applyNumberFormat="1" applyFont="1" applyFill="1" applyBorder="1" applyAlignment="1" applyProtection="1">
      <alignment horizontal="left" vertical="center" wrapText="1"/>
    </xf>
    <xf numFmtId="0" fontId="31" fillId="0" borderId="1" xfId="47" applyNumberFormat="1" applyFont="1" applyAlignment="1" applyProtection="1">
      <alignment horizontal="left" vertical="center" wrapText="1"/>
    </xf>
    <xf numFmtId="0" fontId="29" fillId="0" borderId="0" xfId="0" applyFont="1" applyFill="1" applyProtection="1">
      <protection locked="0"/>
    </xf>
    <xf numFmtId="0" fontId="31" fillId="21" borderId="1" xfId="47" applyNumberFormat="1" applyFont="1" applyFill="1" applyAlignment="1" applyProtection="1">
      <alignment horizontal="left" vertical="center" wrapText="1"/>
    </xf>
    <xf numFmtId="4" fontId="29" fillId="0" borderId="14" xfId="23" applyNumberFormat="1" applyFont="1" applyFill="1" applyBorder="1" applyAlignment="1" applyProtection="1">
      <alignment horizontal="center" vertical="center" shrinkToFit="1"/>
    </xf>
    <xf numFmtId="4" fontId="29" fillId="18" borderId="61" xfId="23" applyNumberFormat="1" applyFont="1" applyFill="1" applyBorder="1" applyAlignment="1" applyProtection="1">
      <alignment horizontal="center" vertical="center" shrinkToFit="1"/>
    </xf>
    <xf numFmtId="0" fontId="32" fillId="0" borderId="1" xfId="48" quotePrefix="1" applyNumberFormat="1" applyFont="1" applyFill="1" applyBorder="1" applyAlignment="1" applyProtection="1">
      <alignment horizontal="left" vertical="center" wrapText="1"/>
    </xf>
    <xf numFmtId="0" fontId="32" fillId="0" borderId="1" xfId="48" quotePrefix="1" applyNumberFormat="1" applyFont="1" applyFill="1" applyBorder="1" applyAlignment="1" applyProtection="1">
      <alignment horizontal="center" vertical="center" wrapText="1"/>
    </xf>
    <xf numFmtId="4" fontId="32" fillId="0" borderId="3" xfId="25" applyNumberFormat="1" applyFont="1" applyFill="1" applyBorder="1" applyAlignment="1" applyProtection="1">
      <alignment horizontal="center" vertical="center" shrinkToFit="1"/>
    </xf>
    <xf numFmtId="4" fontId="32" fillId="0" borderId="14" xfId="25" applyNumberFormat="1" applyFont="1" applyFill="1" applyBorder="1" applyAlignment="1" applyProtection="1">
      <alignment horizontal="center" vertical="center" shrinkToFit="1"/>
    </xf>
    <xf numFmtId="4" fontId="32" fillId="0" borderId="45" xfId="25" applyNumberFormat="1" applyFont="1" applyFill="1" applyBorder="1" applyAlignment="1" applyProtection="1">
      <alignment horizontal="center" vertical="center" shrinkToFit="1"/>
    </xf>
    <xf numFmtId="4" fontId="33" fillId="0" borderId="36" xfId="23" applyNumberFormat="1" applyFont="1" applyFill="1" applyBorder="1" applyAlignment="1" applyProtection="1">
      <alignment horizontal="center" vertical="center" shrinkToFit="1"/>
    </xf>
    <xf numFmtId="0" fontId="32" fillId="21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32" fillId="0" borderId="19" xfId="48" quotePrefix="1" applyNumberFormat="1" applyFont="1" applyFill="1" applyBorder="1" applyAlignment="1" applyProtection="1">
      <alignment horizontal="left" vertical="top" wrapText="1"/>
    </xf>
    <xf numFmtId="0" fontId="29" fillId="21" borderId="0" xfId="0" applyFont="1" applyFill="1" applyBorder="1" applyProtection="1">
      <protection locked="0"/>
    </xf>
    <xf numFmtId="4" fontId="28" fillId="21" borderId="0" xfId="0" applyNumberFormat="1" applyFont="1" applyFill="1" applyProtection="1">
      <protection locked="0"/>
    </xf>
    <xf numFmtId="4" fontId="29" fillId="21" borderId="14" xfId="23" applyNumberFormat="1" applyFont="1" applyFill="1" applyBorder="1" applyAlignment="1" applyProtection="1">
      <alignment horizontal="center" vertical="center" shrinkToFit="1"/>
    </xf>
    <xf numFmtId="4" fontId="28" fillId="21" borderId="56" xfId="0" applyNumberFormat="1" applyFont="1" applyFill="1" applyBorder="1" applyAlignment="1">
      <alignment horizontal="center" vertical="center"/>
    </xf>
    <xf numFmtId="4" fontId="29" fillId="21" borderId="21" xfId="23" applyNumberFormat="1" applyFont="1" applyFill="1" applyBorder="1" applyAlignment="1" applyProtection="1">
      <alignment horizontal="center" vertical="center" shrinkToFit="1"/>
    </xf>
    <xf numFmtId="0" fontId="28" fillId="21" borderId="19" xfId="55" applyNumberFormat="1" applyFont="1" applyFill="1" applyBorder="1" applyAlignment="1" applyProtection="1">
      <alignment vertical="top" wrapText="1"/>
    </xf>
    <xf numFmtId="4" fontId="29" fillId="0" borderId="42" xfId="23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vertical="top"/>
    </xf>
    <xf numFmtId="4" fontId="28" fillId="21" borderId="15" xfId="0" applyNumberFormat="1" applyFont="1" applyFill="1" applyBorder="1" applyAlignment="1">
      <alignment horizontal="right" vertical="top"/>
    </xf>
    <xf numFmtId="4" fontId="28" fillId="21" borderId="0" xfId="0" applyNumberFormat="1" applyFont="1" applyFill="1" applyBorder="1" applyProtection="1">
      <protection locked="0"/>
    </xf>
    <xf numFmtId="4" fontId="28" fillId="21" borderId="0" xfId="0" applyNumberFormat="1" applyFont="1" applyFill="1" applyBorder="1" applyAlignment="1">
      <alignment horizontal="right" vertical="center" shrinkToFit="1"/>
    </xf>
    <xf numFmtId="0" fontId="33" fillId="18" borderId="1" xfId="48" quotePrefix="1" applyNumberFormat="1" applyFont="1" applyFill="1" applyBorder="1" applyAlignment="1" applyProtection="1">
      <alignment horizontal="left" vertical="center" wrapText="1"/>
    </xf>
    <xf numFmtId="0" fontId="33" fillId="18" borderId="1" xfId="48" quotePrefix="1" applyNumberFormat="1" applyFont="1" applyFill="1" applyBorder="1" applyAlignment="1" applyProtection="1">
      <alignment horizontal="center" vertical="center" wrapText="1"/>
    </xf>
    <xf numFmtId="0" fontId="33" fillId="18" borderId="1" xfId="48" applyNumberFormat="1" applyFont="1" applyFill="1" applyBorder="1" applyAlignment="1" applyProtection="1">
      <alignment horizontal="left" vertical="center" wrapText="1"/>
    </xf>
    <xf numFmtId="0" fontId="33" fillId="18" borderId="2" xfId="48" applyNumberFormat="1" applyFont="1" applyFill="1" applyBorder="1" applyAlignment="1" applyProtection="1">
      <alignment horizontal="left" vertical="center" wrapText="1"/>
    </xf>
    <xf numFmtId="4" fontId="33" fillId="18" borderId="48" xfId="23" applyNumberFormat="1" applyFont="1" applyFill="1" applyBorder="1" applyAlignment="1" applyProtection="1">
      <alignment horizontal="center" vertical="center" shrinkToFit="1"/>
    </xf>
    <xf numFmtId="4" fontId="33" fillId="18" borderId="58" xfId="23" applyNumberFormat="1" applyFont="1" applyFill="1" applyBorder="1" applyAlignment="1" applyProtection="1">
      <alignment horizontal="center" vertical="center" shrinkToFit="1"/>
    </xf>
    <xf numFmtId="4" fontId="33" fillId="18" borderId="62" xfId="23" applyNumberFormat="1" applyFont="1" applyFill="1" applyBorder="1" applyAlignment="1" applyProtection="1">
      <alignment horizontal="center" vertical="center" shrinkToFit="1"/>
    </xf>
    <xf numFmtId="4" fontId="33" fillId="18" borderId="2" xfId="23" applyNumberFormat="1" applyFont="1" applyFill="1" applyBorder="1" applyAlignment="1" applyProtection="1">
      <alignment horizontal="center" vertical="center" shrinkToFit="1"/>
    </xf>
    <xf numFmtId="0" fontId="33" fillId="21" borderId="0" xfId="0" applyFont="1" applyFill="1" applyProtection="1">
      <protection locked="0"/>
    </xf>
    <xf numFmtId="0" fontId="33" fillId="18" borderId="0" xfId="0" applyFont="1" applyFill="1" applyProtection="1">
      <protection locked="0"/>
    </xf>
    <xf numFmtId="0" fontId="32" fillId="0" borderId="3" xfId="48" applyNumberFormat="1" applyFont="1" applyFill="1" applyBorder="1" applyAlignment="1" applyProtection="1">
      <alignment horizontal="left" vertical="center" wrapText="1"/>
    </xf>
    <xf numFmtId="0" fontId="32" fillId="0" borderId="14" xfId="48" quotePrefix="1" applyNumberFormat="1" applyFont="1" applyFill="1" applyBorder="1" applyAlignment="1" applyProtection="1">
      <alignment horizontal="left" vertical="center" wrapText="1"/>
    </xf>
    <xf numFmtId="4" fontId="32" fillId="0" borderId="14" xfId="24" applyNumberFormat="1" applyFont="1" applyFill="1" applyBorder="1" applyAlignment="1" applyProtection="1">
      <alignment horizontal="center" vertical="center" shrinkToFit="1"/>
    </xf>
    <xf numFmtId="4" fontId="32" fillId="21" borderId="14" xfId="25" applyNumberFormat="1" applyFont="1" applyFill="1" applyBorder="1" applyAlignment="1" applyProtection="1">
      <alignment horizontal="center" vertical="center" shrinkToFit="1"/>
    </xf>
    <xf numFmtId="4" fontId="28" fillId="0" borderId="14" xfId="23" applyNumberFormat="1" applyFont="1" applyFill="1" applyBorder="1" applyAlignment="1" applyProtection="1">
      <alignment horizontal="center" vertical="center" shrinkToFit="1"/>
    </xf>
    <xf numFmtId="0" fontId="32" fillId="0" borderId="19" xfId="55" applyNumberFormat="1" applyFont="1" applyFill="1" applyBorder="1" applyAlignment="1" applyProtection="1">
      <alignment vertical="top" wrapText="1"/>
    </xf>
    <xf numFmtId="4" fontId="28" fillId="21" borderId="14" xfId="0" applyNumberFormat="1" applyFont="1" applyFill="1" applyBorder="1" applyAlignment="1">
      <alignment horizontal="center" vertical="center"/>
    </xf>
    <xf numFmtId="4" fontId="33" fillId="0" borderId="14" xfId="23" applyNumberFormat="1" applyFont="1" applyFill="1" applyBorder="1" applyAlignment="1" applyProtection="1">
      <alignment horizontal="center" vertical="center" shrinkToFit="1"/>
    </xf>
    <xf numFmtId="4" fontId="29" fillId="18" borderId="39" xfId="23" applyNumberFormat="1" applyFont="1" applyFill="1" applyBorder="1" applyAlignment="1" applyProtection="1">
      <alignment horizontal="center" vertical="center" shrinkToFit="1"/>
    </xf>
    <xf numFmtId="0" fontId="34" fillId="18" borderId="1" xfId="48" quotePrefix="1" applyNumberFormat="1" applyFont="1" applyFill="1" applyBorder="1" applyAlignment="1" applyProtection="1">
      <alignment horizontal="left" vertical="center" wrapText="1"/>
    </xf>
    <xf numFmtId="4" fontId="29" fillId="18" borderId="1" xfId="48" quotePrefix="1" applyNumberFormat="1" applyFont="1" applyFill="1" applyBorder="1" applyAlignment="1" applyProtection="1">
      <alignment horizontal="center" vertical="center" wrapText="1"/>
    </xf>
    <xf numFmtId="4" fontId="33" fillId="18" borderId="45" xfId="23" applyNumberFormat="1" applyFont="1" applyFill="1" applyBorder="1" applyAlignment="1" applyProtection="1">
      <alignment horizontal="center" vertical="center" shrinkToFit="1"/>
    </xf>
    <xf numFmtId="0" fontId="35" fillId="21" borderId="0" xfId="0" applyFont="1" applyFill="1" applyProtection="1">
      <protection locked="0"/>
    </xf>
    <xf numFmtId="0" fontId="34" fillId="18" borderId="0" xfId="0" applyFont="1" applyFill="1" applyProtection="1">
      <protection locked="0"/>
    </xf>
    <xf numFmtId="0" fontId="34" fillId="20" borderId="0" xfId="0" applyFont="1" applyFill="1" applyProtection="1">
      <protection locked="0"/>
    </xf>
    <xf numFmtId="4" fontId="33" fillId="18" borderId="3" xfId="23" applyNumberFormat="1" applyFont="1" applyFill="1" applyBorder="1" applyAlignment="1" applyProtection="1">
      <alignment horizontal="center" vertical="center" shrinkToFit="1"/>
    </xf>
    <xf numFmtId="4" fontId="33" fillId="18" borderId="14" xfId="23" applyNumberFormat="1" applyFont="1" applyFill="1" applyBorder="1" applyAlignment="1" applyProtection="1">
      <alignment horizontal="center" vertical="center" shrinkToFit="1"/>
    </xf>
    <xf numFmtId="0" fontId="32" fillId="18" borderId="0" xfId="0" applyFont="1" applyFill="1" applyProtection="1">
      <protection locked="0"/>
    </xf>
    <xf numFmtId="4" fontId="32" fillId="21" borderId="45" xfId="25" applyNumberFormat="1" applyFont="1" applyFill="1" applyBorder="1" applyAlignment="1" applyProtection="1">
      <alignment horizontal="center" vertical="center" shrinkToFit="1"/>
    </xf>
    <xf numFmtId="4" fontId="32" fillId="21" borderId="0" xfId="0" applyNumberFormat="1" applyFont="1" applyFill="1" applyProtection="1">
      <protection locked="0"/>
    </xf>
    <xf numFmtId="0" fontId="32" fillId="0" borderId="19" xfId="55" applyNumberFormat="1" applyFont="1" applyFill="1" applyBorder="1" applyAlignment="1" applyProtection="1">
      <alignment vertical="center" wrapText="1"/>
    </xf>
    <xf numFmtId="0" fontId="35" fillId="18" borderId="19" xfId="55" applyNumberFormat="1" applyFont="1" applyFill="1" applyBorder="1" applyAlignment="1" applyProtection="1">
      <alignment vertical="top" wrapText="1"/>
    </xf>
    <xf numFmtId="0" fontId="35" fillId="18" borderId="1" xfId="48" quotePrefix="1" applyNumberFormat="1" applyFont="1" applyFill="1" applyBorder="1" applyAlignment="1" applyProtection="1">
      <alignment horizontal="left" vertical="center" wrapText="1"/>
    </xf>
    <xf numFmtId="0" fontId="35" fillId="18" borderId="1" xfId="48" quotePrefix="1" applyNumberFormat="1" applyFont="1" applyFill="1" applyBorder="1" applyAlignment="1" applyProtection="1">
      <alignment horizontal="center" vertical="center" wrapText="1"/>
    </xf>
    <xf numFmtId="0" fontId="35" fillId="18" borderId="1" xfId="48" applyNumberFormat="1" applyFont="1" applyFill="1" applyBorder="1" applyAlignment="1" applyProtection="1">
      <alignment horizontal="left" vertical="center" wrapText="1"/>
    </xf>
    <xf numFmtId="4" fontId="33" fillId="18" borderId="3" xfId="25" applyNumberFormat="1" applyFont="1" applyFill="1" applyBorder="1" applyAlignment="1" applyProtection="1">
      <alignment horizontal="center" vertical="center" shrinkToFit="1"/>
    </xf>
    <xf numFmtId="4" fontId="33" fillId="18" borderId="14" xfId="25" applyNumberFormat="1" applyFont="1" applyFill="1" applyBorder="1" applyAlignment="1" applyProtection="1">
      <alignment horizontal="center" vertical="center" shrinkToFit="1"/>
    </xf>
    <xf numFmtId="4" fontId="33" fillId="18" borderId="46" xfId="25" applyNumberFormat="1" applyFont="1" applyFill="1" applyBorder="1" applyAlignment="1" applyProtection="1">
      <alignment horizontal="center" vertical="center" shrinkToFit="1"/>
    </xf>
    <xf numFmtId="0" fontId="34" fillId="21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34" fillId="0" borderId="19" xfId="55" applyNumberFormat="1" applyFont="1" applyFill="1" applyBorder="1" applyAlignment="1" applyProtection="1">
      <alignment vertical="top" wrapText="1"/>
    </xf>
    <xf numFmtId="0" fontId="34" fillId="0" borderId="1" xfId="48" quotePrefix="1" applyNumberFormat="1" applyFont="1" applyFill="1" applyBorder="1" applyAlignment="1" applyProtection="1">
      <alignment horizontal="left" vertical="center" wrapText="1"/>
    </xf>
    <xf numFmtId="0" fontId="34" fillId="0" borderId="1" xfId="48" quotePrefix="1" applyNumberFormat="1" applyFont="1" applyFill="1" applyBorder="1" applyAlignment="1" applyProtection="1">
      <alignment horizontal="center" vertical="center" wrapText="1"/>
    </xf>
    <xf numFmtId="4" fontId="32" fillId="0" borderId="3" xfId="24" applyNumberFormat="1" applyFont="1" applyFill="1" applyBorder="1" applyAlignment="1" applyProtection="1">
      <alignment horizontal="center" vertical="center" shrinkToFit="1"/>
    </xf>
    <xf numFmtId="4" fontId="32" fillId="21" borderId="46" xfId="25" applyNumberFormat="1" applyFont="1" applyFill="1" applyBorder="1" applyAlignment="1" applyProtection="1">
      <alignment horizontal="center" vertical="center" shrinkToFit="1"/>
    </xf>
    <xf numFmtId="4" fontId="29" fillId="0" borderId="60" xfId="23" applyNumberFormat="1" applyFont="1" applyFill="1" applyBorder="1" applyAlignment="1" applyProtection="1">
      <alignment horizontal="center" vertical="center" shrinkToFit="1"/>
    </xf>
    <xf numFmtId="4" fontId="28" fillId="21" borderId="59" xfId="0" applyNumberFormat="1" applyFont="1" applyFill="1" applyBorder="1" applyAlignment="1">
      <alignment horizontal="right" vertical="top"/>
    </xf>
    <xf numFmtId="2" fontId="34" fillId="21" borderId="0" xfId="0" applyNumberFormat="1" applyFont="1" applyFill="1" applyBorder="1" applyProtection="1">
      <protection locked="0"/>
    </xf>
    <xf numFmtId="2" fontId="35" fillId="0" borderId="0" xfId="0" applyNumberFormat="1" applyFont="1" applyFill="1" applyProtection="1">
      <protection locked="0"/>
    </xf>
    <xf numFmtId="0" fontId="29" fillId="18" borderId="19" xfId="55" applyNumberFormat="1" applyFont="1" applyFill="1" applyBorder="1" applyAlignment="1" applyProtection="1">
      <alignment vertical="top" wrapText="1"/>
    </xf>
    <xf numFmtId="4" fontId="29" fillId="18" borderId="47" xfId="25" applyNumberFormat="1" applyFont="1" applyFill="1" applyBorder="1" applyAlignment="1" applyProtection="1">
      <alignment horizontal="center" vertical="center" shrinkToFit="1"/>
    </xf>
    <xf numFmtId="4" fontId="28" fillId="21" borderId="59" xfId="0" applyNumberFormat="1" applyFont="1" applyFill="1" applyBorder="1" applyProtection="1">
      <protection locked="0"/>
    </xf>
    <xf numFmtId="4" fontId="29" fillId="21" borderId="0" xfId="0" applyNumberFormat="1" applyFont="1" applyFill="1" applyProtection="1">
      <protection locked="0"/>
    </xf>
    <xf numFmtId="4" fontId="32" fillId="21" borderId="56" xfId="0" applyNumberFormat="1" applyFont="1" applyFill="1" applyBorder="1" applyAlignment="1">
      <alignment horizontal="center" vertical="center"/>
    </xf>
    <xf numFmtId="4" fontId="33" fillId="0" borderId="60" xfId="23" applyNumberFormat="1" applyFont="1" applyFill="1" applyBorder="1" applyAlignment="1" applyProtection="1">
      <alignment horizontal="center" vertical="center" shrinkToFit="1"/>
    </xf>
    <xf numFmtId="4" fontId="32" fillId="21" borderId="59" xfId="75" applyNumberFormat="1" applyFont="1" applyFill="1" applyBorder="1" applyAlignment="1">
      <alignment horizontal="center"/>
    </xf>
    <xf numFmtId="4" fontId="33" fillId="21" borderId="0" xfId="0" applyNumberFormat="1" applyFont="1" applyFill="1" applyProtection="1">
      <protection locked="0"/>
    </xf>
    <xf numFmtId="0" fontId="33" fillId="0" borderId="0" xfId="0" applyFont="1" applyFill="1" applyProtection="1">
      <protection locked="0"/>
    </xf>
    <xf numFmtId="4" fontId="29" fillId="21" borderId="59" xfId="0" applyNumberFormat="1" applyFont="1" applyFill="1" applyBorder="1" applyAlignment="1" applyProtection="1">
      <alignment vertical="center"/>
      <protection locked="0"/>
    </xf>
    <xf numFmtId="4" fontId="29" fillId="21" borderId="0" xfId="0" applyNumberFormat="1" applyFont="1" applyFill="1" applyAlignment="1" applyProtection="1">
      <alignment vertical="center"/>
      <protection locked="0"/>
    </xf>
    <xf numFmtId="0" fontId="32" fillId="0" borderId="1" xfId="48" applyNumberFormat="1" applyFont="1" applyFill="1" applyBorder="1" applyAlignment="1" applyProtection="1">
      <alignment horizontal="left" vertical="center" wrapText="1"/>
    </xf>
    <xf numFmtId="0" fontId="28" fillId="0" borderId="55" xfId="48" applyNumberFormat="1" applyFont="1" applyFill="1" applyBorder="1" applyAlignment="1" applyProtection="1">
      <alignment horizontal="left" vertical="center" wrapText="1"/>
    </xf>
    <xf numFmtId="4" fontId="28" fillId="0" borderId="3" xfId="23" applyNumberFormat="1" applyFont="1" applyFill="1" applyBorder="1" applyAlignment="1" applyProtection="1">
      <alignment horizontal="center" vertical="center" shrinkToFit="1"/>
    </xf>
    <xf numFmtId="4" fontId="36" fillId="21" borderId="0" xfId="52" applyNumberFormat="1" applyFont="1" applyFill="1" applyBorder="1" applyProtection="1">
      <alignment horizontal="right" vertical="top" shrinkToFit="1"/>
    </xf>
    <xf numFmtId="4" fontId="28" fillId="21" borderId="0" xfId="0" applyNumberFormat="1" applyFont="1" applyFill="1" applyAlignment="1" applyProtection="1">
      <alignment vertical="center"/>
      <protection locked="0"/>
    </xf>
    <xf numFmtId="4" fontId="31" fillId="21" borderId="0" xfId="52" applyNumberFormat="1" applyFont="1" applyFill="1" applyBorder="1" applyProtection="1">
      <alignment horizontal="right" vertical="top" shrinkToFit="1"/>
    </xf>
    <xf numFmtId="0" fontId="29" fillId="19" borderId="0" xfId="0" applyFont="1" applyFill="1" applyProtection="1">
      <protection locked="0"/>
    </xf>
    <xf numFmtId="0" fontId="29" fillId="20" borderId="0" xfId="0" applyFont="1" applyFill="1" applyProtection="1">
      <protection locked="0"/>
    </xf>
    <xf numFmtId="4" fontId="29" fillId="21" borderId="0" xfId="0" applyNumberFormat="1" applyFont="1" applyFill="1" applyBorder="1" applyProtection="1">
      <protection locked="0"/>
    </xf>
    <xf numFmtId="0" fontId="37" fillId="21" borderId="0" xfId="0" applyFont="1" applyFill="1" applyProtection="1">
      <protection locked="0"/>
    </xf>
    <xf numFmtId="4" fontId="38" fillId="21" borderId="0" xfId="0" applyNumberFormat="1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29" fillId="18" borderId="48" xfId="48" quotePrefix="1" applyNumberFormat="1" applyFont="1" applyFill="1" applyBorder="1" applyAlignment="1" applyProtection="1">
      <alignment horizontal="left" vertical="center" wrapText="1"/>
    </xf>
    <xf numFmtId="0" fontId="29" fillId="18" borderId="48" xfId="48" applyNumberFormat="1" applyFont="1" applyFill="1" applyBorder="1" applyAlignment="1" applyProtection="1">
      <alignment horizontal="left" vertical="center" wrapText="1"/>
    </xf>
    <xf numFmtId="0" fontId="28" fillId="21" borderId="14" xfId="48" quotePrefix="1" applyNumberFormat="1" applyFont="1" applyFill="1" applyBorder="1" applyAlignment="1" applyProtection="1">
      <alignment horizontal="left" vertical="center" wrapText="1"/>
    </xf>
    <xf numFmtId="0" fontId="28" fillId="21" borderId="14" xfId="48" quotePrefix="1" applyNumberFormat="1" applyFont="1" applyFill="1" applyBorder="1" applyAlignment="1" applyProtection="1">
      <alignment horizontal="center" vertical="center" wrapText="1"/>
    </xf>
    <xf numFmtId="0" fontId="28" fillId="21" borderId="14" xfId="48" applyNumberFormat="1" applyFont="1" applyFill="1" applyBorder="1" applyAlignment="1" applyProtection="1">
      <alignment horizontal="left" vertical="center" wrapText="1"/>
    </xf>
    <xf numFmtId="4" fontId="29" fillId="21" borderId="1" xfId="23" applyNumberFormat="1" applyFont="1" applyFill="1" applyBorder="1" applyAlignment="1" applyProtection="1">
      <alignment horizontal="center" vertical="center" shrinkToFit="1"/>
    </xf>
    <xf numFmtId="4" fontId="29" fillId="21" borderId="32" xfId="0" applyNumberFormat="1" applyFont="1" applyFill="1" applyBorder="1" applyProtection="1">
      <protection locked="0"/>
    </xf>
    <xf numFmtId="4" fontId="28" fillId="0" borderId="0" xfId="0" applyNumberFormat="1" applyFont="1" applyBorder="1" applyAlignment="1">
      <alignment horizontal="right" vertical="center" shrinkToFit="1"/>
    </xf>
    <xf numFmtId="4" fontId="29" fillId="21" borderId="31" xfId="0" applyNumberFormat="1" applyFont="1" applyFill="1" applyBorder="1" applyProtection="1">
      <protection locked="0"/>
    </xf>
    <xf numFmtId="4" fontId="28" fillId="0" borderId="0" xfId="0" applyNumberFormat="1" applyFont="1" applyProtection="1">
      <protection locked="0"/>
    </xf>
    <xf numFmtId="0" fontId="28" fillId="0" borderId="25" xfId="45" applyNumberFormat="1" applyFont="1" applyBorder="1" applyAlignment="1" applyProtection="1">
      <alignment wrapText="1"/>
    </xf>
    <xf numFmtId="0" fontId="28" fillId="0" borderId="22" xfId="45" applyNumberFormat="1" applyFont="1" applyBorder="1" applyAlignment="1" applyProtection="1">
      <alignment wrapText="1"/>
    </xf>
    <xf numFmtId="4" fontId="29" fillId="0" borderId="3" xfId="21" applyNumberFormat="1" applyFont="1" applyFill="1" applyBorder="1" applyAlignment="1" applyProtection="1">
      <alignment horizontal="right" vertical="center" shrinkToFit="1"/>
    </xf>
    <xf numFmtId="4" fontId="29" fillId="0" borderId="0" xfId="75" applyNumberFormat="1" applyFont="1" applyBorder="1" applyAlignment="1">
      <alignment horizontal="right" vertical="center"/>
    </xf>
    <xf numFmtId="4" fontId="28" fillId="0" borderId="0" xfId="0" applyNumberFormat="1" applyFont="1" applyAlignment="1" applyProtection="1">
      <alignment vertical="center"/>
      <protection locked="0"/>
    </xf>
    <xf numFmtId="4" fontId="28" fillId="0" borderId="27" xfId="0" applyNumberFormat="1" applyFont="1" applyBorder="1" applyAlignment="1" applyProtection="1">
      <alignment vertical="center"/>
      <protection locked="0"/>
    </xf>
    <xf numFmtId="4" fontId="29" fillId="0" borderId="43" xfId="0" applyNumberFormat="1" applyFont="1" applyBorder="1" applyProtection="1">
      <protection locked="0"/>
    </xf>
    <xf numFmtId="4" fontId="29" fillId="0" borderId="32" xfId="0" applyNumberFormat="1" applyFont="1" applyBorder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4" fontId="29" fillId="0" borderId="0" xfId="0" applyNumberFormat="1" applyFont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vertical="center"/>
      <protection locked="0"/>
    </xf>
    <xf numFmtId="0" fontId="28" fillId="0" borderId="29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" fontId="28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15" xfId="0" applyFont="1" applyBorder="1" applyAlignment="1" applyProtection="1">
      <alignment wrapText="1"/>
      <protection locked="0"/>
    </xf>
    <xf numFmtId="0" fontId="29" fillId="18" borderId="1" xfId="48" applyNumberFormat="1" applyFont="1" applyFill="1" applyBorder="1" applyAlignment="1" applyProtection="1">
      <alignment horizontal="left" vertical="top" wrapText="1"/>
    </xf>
    <xf numFmtId="0" fontId="28" fillId="0" borderId="19" xfId="48" applyNumberFormat="1" applyFont="1" applyFill="1" applyBorder="1" applyAlignment="1" applyProtection="1">
      <alignment horizontal="left" vertical="top" wrapText="1"/>
    </xf>
    <xf numFmtId="0" fontId="28" fillId="21" borderId="19" xfId="48" applyNumberFormat="1" applyFont="1" applyFill="1" applyBorder="1" applyAlignment="1" applyProtection="1">
      <alignment horizontal="left" vertical="top" wrapText="1"/>
    </xf>
    <xf numFmtId="0" fontId="32" fillId="0" borderId="19" xfId="48" applyNumberFormat="1" applyFont="1" applyFill="1" applyBorder="1" applyAlignment="1" applyProtection="1">
      <alignment horizontal="left" vertical="top" wrapText="1"/>
    </xf>
    <xf numFmtId="0" fontId="29" fillId="18" borderId="19" xfId="48" quotePrefix="1" applyNumberFormat="1" applyFont="1" applyFill="1" applyBorder="1" applyAlignment="1" applyProtection="1">
      <alignment horizontal="left" vertical="top" wrapText="1"/>
    </xf>
    <xf numFmtId="0" fontId="33" fillId="18" borderId="19" xfId="48" applyNumberFormat="1" applyFont="1" applyFill="1" applyBorder="1" applyAlignment="1" applyProtection="1">
      <alignment horizontal="left" vertical="top" wrapText="1"/>
    </xf>
    <xf numFmtId="0" fontId="29" fillId="18" borderId="49" xfId="48" applyNumberFormat="1" applyFont="1" applyFill="1" applyBorder="1" applyAlignment="1" applyProtection="1">
      <alignment horizontal="left" vertical="top" wrapText="1"/>
    </xf>
    <xf numFmtId="0" fontId="28" fillId="21" borderId="14" xfId="48" applyNumberFormat="1" applyFont="1" applyFill="1" applyBorder="1" applyAlignment="1" applyProtection="1">
      <alignment horizontal="left" vertical="top" wrapText="1"/>
    </xf>
    <xf numFmtId="0" fontId="28" fillId="0" borderId="28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4" fontId="28" fillId="0" borderId="0" xfId="0" applyNumberFormat="1" applyFont="1" applyAlignment="1" applyProtection="1">
      <alignment wrapText="1"/>
      <protection locked="0"/>
    </xf>
    <xf numFmtId="0" fontId="29" fillId="18" borderId="38" xfId="48" applyNumberFormat="1" applyFont="1" applyFill="1" applyBorder="1" applyAlignment="1" applyProtection="1">
      <alignment horizontal="left" vertical="center" wrapText="1"/>
    </xf>
    <xf numFmtId="0" fontId="29" fillId="18" borderId="19" xfId="48" applyNumberFormat="1" applyFont="1" applyFill="1" applyBorder="1" applyAlignment="1" applyProtection="1">
      <alignment horizontal="left" vertical="center" wrapText="1"/>
    </xf>
    <xf numFmtId="0" fontId="28" fillId="0" borderId="19" xfId="48" applyNumberFormat="1" applyFont="1" applyFill="1" applyBorder="1" applyAlignment="1" applyProtection="1">
      <alignment horizontal="left" vertical="center" wrapText="1"/>
    </xf>
    <xf numFmtId="0" fontId="28" fillId="0" borderId="19" xfId="55" applyNumberFormat="1" applyFont="1" applyFill="1" applyBorder="1" applyAlignment="1" applyProtection="1">
      <alignment vertical="center" wrapText="1"/>
    </xf>
    <xf numFmtId="0" fontId="39" fillId="0" borderId="40" xfId="36" applyNumberFormat="1" applyFont="1" applyBorder="1" applyAlignment="1" applyProtection="1">
      <alignment wrapText="1"/>
    </xf>
    <xf numFmtId="0" fontId="39" fillId="0" borderId="23" xfId="36" applyNumberFormat="1" applyFont="1" applyBorder="1" applyProtection="1"/>
    <xf numFmtId="0" fontId="39" fillId="0" borderId="23" xfId="36" applyNumberFormat="1" applyFont="1" applyBorder="1" applyAlignment="1" applyProtection="1">
      <alignment horizontal="center" vertical="center"/>
    </xf>
    <xf numFmtId="0" fontId="39" fillId="0" borderId="23" xfId="36" applyNumberFormat="1" applyFont="1" applyBorder="1" applyAlignment="1" applyProtection="1">
      <alignment vertical="center"/>
    </xf>
    <xf numFmtId="4" fontId="39" fillId="0" borderId="23" xfId="36" applyNumberFormat="1" applyFont="1" applyFill="1" applyBorder="1" applyAlignment="1" applyProtection="1">
      <alignment vertical="center"/>
    </xf>
    <xf numFmtId="4" fontId="39" fillId="0" borderId="24" xfId="36" applyNumberFormat="1" applyFont="1" applyBorder="1" applyAlignment="1" applyProtection="1">
      <alignment vertical="center"/>
    </xf>
    <xf numFmtId="4" fontId="39" fillId="0" borderId="35" xfId="36" applyNumberFormat="1" applyFont="1" applyBorder="1" applyAlignment="1" applyProtection="1">
      <alignment vertical="center"/>
    </xf>
    <xf numFmtId="0" fontId="39" fillId="0" borderId="30" xfId="0" applyFont="1" applyBorder="1" applyAlignment="1" applyProtection="1">
      <alignment vertical="center"/>
      <protection locked="0"/>
    </xf>
    <xf numFmtId="0" fontId="40" fillId="26" borderId="50" xfId="34" applyNumberFormat="1" applyFont="1" applyFill="1" applyBorder="1" applyAlignment="1" applyProtection="1">
      <alignment horizontal="right" wrapText="1"/>
    </xf>
    <xf numFmtId="0" fontId="40" fillId="26" borderId="44" xfId="34" applyNumberFormat="1" applyFont="1" applyFill="1" applyBorder="1" applyProtection="1">
      <alignment horizontal="left"/>
    </xf>
    <xf numFmtId="0" fontId="40" fillId="26" borderId="44" xfId="34" applyNumberFormat="1" applyFont="1" applyFill="1" applyBorder="1" applyAlignment="1" applyProtection="1">
      <alignment horizontal="center" vertical="center"/>
    </xf>
    <xf numFmtId="0" fontId="40" fillId="26" borderId="44" xfId="34" applyNumberFormat="1" applyFont="1" applyFill="1" applyBorder="1" applyAlignment="1" applyProtection="1">
      <alignment horizontal="left" vertical="center"/>
    </xf>
    <xf numFmtId="4" fontId="40" fillId="26" borderId="44" xfId="21" applyNumberFormat="1" applyFont="1" applyFill="1" applyBorder="1" applyAlignment="1" applyProtection="1">
      <alignment horizontal="center" vertical="center" shrinkToFi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 applyProtection="1">
      <alignment vertical="center"/>
      <protection locked="0"/>
    </xf>
    <xf numFmtId="0" fontId="41" fillId="0" borderId="18" xfId="0" applyFont="1" applyFill="1" applyBorder="1" applyAlignment="1">
      <alignment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49" fontId="41" fillId="0" borderId="37" xfId="0" applyNumberFormat="1" applyFont="1" applyFill="1" applyBorder="1" applyAlignment="1">
      <alignment horizontal="center" vertical="center"/>
    </xf>
    <xf numFmtId="4" fontId="41" fillId="0" borderId="0" xfId="0" applyNumberFormat="1" applyFont="1" applyBorder="1" applyAlignment="1" applyProtection="1">
      <alignment vertical="center"/>
      <protection locked="0"/>
    </xf>
    <xf numFmtId="4" fontId="41" fillId="0" borderId="14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wrapText="1"/>
    </xf>
    <xf numFmtId="0" fontId="41" fillId="0" borderId="0" xfId="0" applyFont="1" applyBorder="1" applyProtection="1"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15" xfId="0" applyFont="1" applyBorder="1" applyAlignment="1" applyProtection="1">
      <alignment wrapText="1"/>
      <protection locked="0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right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wrapText="1"/>
    </xf>
    <xf numFmtId="0" fontId="40" fillId="0" borderId="0" xfId="0" applyFont="1" applyFill="1" applyBorder="1"/>
    <xf numFmtId="49" fontId="40" fillId="0" borderId="0" xfId="0" applyNumberFormat="1" applyFont="1" applyFill="1" applyBorder="1"/>
    <xf numFmtId="0" fontId="41" fillId="0" borderId="27" xfId="0" applyFont="1" applyBorder="1" applyAlignment="1" applyProtection="1">
      <alignment vertical="center"/>
      <protection locked="0"/>
    </xf>
    <xf numFmtId="0" fontId="41" fillId="0" borderId="33" xfId="0" applyFont="1" applyFill="1" applyBorder="1" applyAlignment="1" applyProtection="1">
      <alignment vertical="center"/>
      <protection locked="0"/>
    </xf>
    <xf numFmtId="0" fontId="41" fillId="0" borderId="14" xfId="0" applyFont="1" applyFill="1" applyBorder="1" applyAlignment="1">
      <alignment horizontal="center" vertical="center"/>
    </xf>
    <xf numFmtId="0" fontId="40" fillId="0" borderId="0" xfId="0" applyFont="1" applyFill="1" applyBorder="1" applyProtection="1"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vertical="center"/>
    </xf>
    <xf numFmtId="49" fontId="41" fillId="0" borderId="14" xfId="0" applyNumberFormat="1" applyFont="1" applyFill="1" applyBorder="1" applyAlignment="1">
      <alignment horizontal="left" vertical="center"/>
    </xf>
    <xf numFmtId="0" fontId="42" fillId="17" borderId="16" xfId="0" applyFont="1" applyFill="1" applyBorder="1" applyAlignment="1">
      <alignment horizontal="center" vertical="center" wrapText="1"/>
    </xf>
    <xf numFmtId="0" fontId="42" fillId="17" borderId="17" xfId="0" applyFont="1" applyFill="1" applyBorder="1" applyAlignment="1">
      <alignment horizontal="center" vertical="center" wrapText="1"/>
    </xf>
    <xf numFmtId="49" fontId="42" fillId="17" borderId="17" xfId="0" applyNumberFormat="1" applyFont="1" applyFill="1" applyBorder="1" applyAlignment="1">
      <alignment horizontal="center" vertical="center" wrapText="1"/>
    </xf>
    <xf numFmtId="4" fontId="42" fillId="17" borderId="20" xfId="0" applyNumberFormat="1" applyFont="1" applyFill="1" applyBorder="1" applyAlignment="1">
      <alignment horizontal="center" vertical="center" wrapText="1"/>
    </xf>
    <xf numFmtId="0" fontId="42" fillId="17" borderId="18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center" wrapText="1"/>
    </xf>
    <xf numFmtId="0" fontId="28" fillId="21" borderId="19" xfId="48" applyNumberFormat="1" applyFont="1" applyFill="1" applyBorder="1" applyAlignment="1" applyProtection="1">
      <alignment horizontal="left" vertical="center" wrapText="1"/>
    </xf>
    <xf numFmtId="0" fontId="28" fillId="21" borderId="19" xfId="55" applyNumberFormat="1" applyFont="1" applyFill="1" applyBorder="1" applyAlignment="1" applyProtection="1">
      <alignment vertical="center" wrapText="1"/>
    </xf>
    <xf numFmtId="0" fontId="28" fillId="21" borderId="19" xfId="48" quotePrefix="1" applyNumberFormat="1" applyFont="1" applyFill="1" applyBorder="1" applyAlignment="1" applyProtection="1">
      <alignment horizontal="left" vertical="center" wrapText="1"/>
    </xf>
    <xf numFmtId="4" fontId="28" fillId="21" borderId="36" xfId="25" applyNumberFormat="1" applyFont="1" applyFill="1" applyBorder="1" applyAlignment="1" applyProtection="1">
      <alignment horizontal="center" vertical="center" shrinkToFit="1"/>
    </xf>
    <xf numFmtId="4" fontId="25" fillId="21" borderId="52" xfId="103" applyNumberFormat="1" applyFill="1" applyAlignment="1" applyProtection="1">
      <alignment horizontal="right" vertical="center" shrinkToFit="1"/>
    </xf>
    <xf numFmtId="4" fontId="28" fillId="21" borderId="47" xfId="25" applyNumberFormat="1" applyFont="1" applyFill="1" applyBorder="1" applyAlignment="1" applyProtection="1">
      <alignment horizontal="center" vertical="center" shrinkToFit="1"/>
    </xf>
    <xf numFmtId="4" fontId="29" fillId="21" borderId="27" xfId="23" applyNumberFormat="1" applyFont="1" applyFill="1" applyBorder="1" applyAlignment="1" applyProtection="1">
      <alignment horizontal="center" vertical="center" shrinkToFit="1"/>
    </xf>
    <xf numFmtId="4" fontId="29" fillId="18" borderId="2" xfId="48" applyNumberFormat="1" applyFont="1" applyFill="1" applyBorder="1" applyAlignment="1" applyProtection="1">
      <alignment horizontal="center" vertical="center" wrapText="1"/>
    </xf>
    <xf numFmtId="4" fontId="22" fillId="0" borderId="56" xfId="0" applyNumberFormat="1" applyFont="1" applyBorder="1" applyAlignment="1">
      <alignment horizontal="right" vertical="top"/>
    </xf>
    <xf numFmtId="4" fontId="42" fillId="26" borderId="44" xfId="21" applyNumberFormat="1" applyFont="1" applyFill="1" applyBorder="1" applyAlignment="1" applyProtection="1">
      <alignment horizontal="center" vertical="center" shrinkToFit="1"/>
    </xf>
    <xf numFmtId="4" fontId="29" fillId="21" borderId="25" xfId="0" applyNumberFormat="1" applyFont="1" applyFill="1" applyBorder="1" applyProtection="1">
      <protection locked="0"/>
    </xf>
    <xf numFmtId="4" fontId="42" fillId="0" borderId="14" xfId="0" applyNumberFormat="1" applyFont="1" applyFill="1" applyBorder="1" applyAlignment="1">
      <alignment horizontal="center" vertical="center"/>
    </xf>
    <xf numFmtId="0" fontId="28" fillId="0" borderId="26" xfId="45" applyNumberFormat="1" applyFont="1" applyBorder="1" applyProtection="1">
      <alignment horizontal="left" wrapText="1"/>
    </xf>
    <xf numFmtId="0" fontId="40" fillId="0" borderId="27" xfId="0" applyFont="1" applyFill="1" applyBorder="1" applyAlignment="1">
      <alignment horizontal="center"/>
    </xf>
  </cellXfs>
  <cellStyles count="10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br" xfId="19"/>
    <cellStyle name="br 2" xfId="83"/>
    <cellStyle name="col" xfId="20"/>
    <cellStyle name="col 2" xfId="84"/>
    <cellStyle name="st24" xfId="21"/>
    <cellStyle name="st25" xfId="22"/>
    <cellStyle name="st25_оконч вариант роспись" xfId="23"/>
    <cellStyle name="st26" xfId="24"/>
    <cellStyle name="st26_оконч вариант роспись" xfId="25"/>
    <cellStyle name="st27" xfId="26"/>
    <cellStyle name="st36" xfId="27"/>
    <cellStyle name="style0" xfId="28"/>
    <cellStyle name="style0 2" xfId="85"/>
    <cellStyle name="td" xfId="29"/>
    <cellStyle name="td 2" xfId="86"/>
    <cellStyle name="tr" xfId="30"/>
    <cellStyle name="tr 2" xfId="87"/>
    <cellStyle name="xl21" xfId="31"/>
    <cellStyle name="xl21 2" xfId="88"/>
    <cellStyle name="xl22" xfId="32"/>
    <cellStyle name="xl22 2" xfId="89"/>
    <cellStyle name="xl23" xfId="33"/>
    <cellStyle name="xl23 2" xfId="90"/>
    <cellStyle name="xl24" xfId="34"/>
    <cellStyle name="xl24 2" xfId="91"/>
    <cellStyle name="xl25" xfId="35"/>
    <cellStyle name="xl25 2" xfId="92"/>
    <cellStyle name="xl25_оконч вариант роспись" xfId="36"/>
    <cellStyle name="xl26" xfId="37"/>
    <cellStyle name="xl26 2" xfId="93"/>
    <cellStyle name="xl27" xfId="38"/>
    <cellStyle name="xl27 2" xfId="94"/>
    <cellStyle name="xl28" xfId="39"/>
    <cellStyle name="xl28 2" xfId="95"/>
    <cellStyle name="xl29" xfId="40"/>
    <cellStyle name="xl29 2" xfId="96"/>
    <cellStyle name="xl30" xfId="41"/>
    <cellStyle name="xl30 2" xfId="97"/>
    <cellStyle name="xl31" xfId="42"/>
    <cellStyle name="xl31 2" xfId="98"/>
    <cellStyle name="xl32" xfId="43"/>
    <cellStyle name="xl32 2" xfId="99"/>
    <cellStyle name="xl33" xfId="44"/>
    <cellStyle name="xl33 2" xfId="100"/>
    <cellStyle name="xl33_оконч вариант роспись" xfId="45"/>
    <cellStyle name="xl34" xfId="46"/>
    <cellStyle name="xl34 2" xfId="101"/>
    <cellStyle name="xl34_1ММ " xfId="47"/>
    <cellStyle name="xl34_оконч вариант роспись" xfId="48"/>
    <cellStyle name="xl35" xfId="49"/>
    <cellStyle name="xl35 2" xfId="102"/>
    <cellStyle name="xl36" xfId="50"/>
    <cellStyle name="xl36 2" xfId="103"/>
    <cellStyle name="xl36_1ММ " xfId="51"/>
    <cellStyle name="xl36_1ММ _1" xfId="52"/>
    <cellStyle name="xl37" xfId="53"/>
    <cellStyle name="xl37 2" xfId="104"/>
    <cellStyle name="xl38" xfId="54"/>
    <cellStyle name="xl38 2" xfId="105"/>
    <cellStyle name="xl38_оконч вариант роспись" xfId="55"/>
    <cellStyle name="xl39" xfId="56"/>
    <cellStyle name="xl39 2" xfId="106"/>
    <cellStyle name="Акцент1" xfId="57" builtinId="29" customBuiltin="1"/>
    <cellStyle name="Акцент2" xfId="58" builtinId="33" customBuiltin="1"/>
    <cellStyle name="Акцент3" xfId="59" builtinId="37" customBuiltin="1"/>
    <cellStyle name="Акцент4" xfId="60" builtinId="41" customBuiltin="1"/>
    <cellStyle name="Акцент5" xfId="61" builtinId="45" customBuiltin="1"/>
    <cellStyle name="Акцент6" xfId="62" builtinId="49" customBuiltin="1"/>
    <cellStyle name="Ввод " xfId="63" builtinId="20" customBuiltin="1"/>
    <cellStyle name="Вывод" xfId="64" builtinId="21" customBuiltin="1"/>
    <cellStyle name="Вычисление" xfId="65" builtinId="22" customBuiltin="1"/>
    <cellStyle name="Заголовок 1" xfId="66" builtinId="16" customBuiltin="1"/>
    <cellStyle name="Заголовок 2" xfId="67" builtinId="17" customBuiltin="1"/>
    <cellStyle name="Заголовок 3" xfId="68" builtinId="18" customBuiltin="1"/>
    <cellStyle name="Заголовок 4" xfId="69" builtinId="19" customBuiltin="1"/>
    <cellStyle name="Итог" xfId="70" builtinId="25" customBuiltin="1"/>
    <cellStyle name="Контрольная ячейка" xfId="71" builtinId="23" customBuiltin="1"/>
    <cellStyle name="Название" xfId="72" builtinId="15" customBuiltin="1"/>
    <cellStyle name="Нейтральный" xfId="73" builtinId="28" customBuiltin="1"/>
    <cellStyle name="Обычный" xfId="0" builtinId="0"/>
    <cellStyle name="Обычный 2" xfId="82"/>
    <cellStyle name="Обычный 6" xfId="74"/>
    <cellStyle name="Обычный_1ММ " xfId="75"/>
    <cellStyle name="Плохой" xfId="76" builtinId="27" customBuiltin="1"/>
    <cellStyle name="Пояснение" xfId="77" builtinId="53" customBuiltin="1"/>
    <cellStyle name="Примечание" xfId="78" builtinId="10" customBuiltin="1"/>
    <cellStyle name="Связанная ячейка" xfId="79" builtinId="24" customBuiltin="1"/>
    <cellStyle name="Текст предупреждения" xfId="80" builtinId="11" customBuiltin="1"/>
    <cellStyle name="Хороший" xfId="81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306"/>
  <sheetViews>
    <sheetView tabSelected="1" view="pageBreakPreview" topLeftCell="A178" zoomScaleNormal="100" zoomScaleSheetLayoutView="100" workbookViewId="0">
      <selection activeCell="G186" sqref="G186"/>
    </sheetView>
  </sheetViews>
  <sheetFormatPr defaultRowHeight="12" outlineLevelRow="5"/>
  <cols>
    <col min="1" max="1" width="41.85546875" style="242" customWidth="1"/>
    <col min="2" max="2" width="8" style="24" bestFit="1" customWidth="1"/>
    <col min="3" max="3" width="7.42578125" style="24" bestFit="1" customWidth="1"/>
    <col min="4" max="4" width="14.5703125" style="24" bestFit="1" customWidth="1"/>
    <col min="5" max="5" width="7.28515625" style="228" customWidth="1"/>
    <col min="6" max="6" width="10.28515625" style="221" customWidth="1"/>
    <col min="7" max="7" width="21.28515625" style="221" customWidth="1"/>
    <col min="8" max="8" width="16.7109375" style="230" customWidth="1"/>
    <col min="9" max="9" width="20.140625" style="221" customWidth="1"/>
    <col min="10" max="10" width="16.7109375" style="221" customWidth="1"/>
    <col min="11" max="11" width="14.85546875" style="221" customWidth="1"/>
    <col min="12" max="12" width="16.5703125" style="24" bestFit="1" customWidth="1"/>
    <col min="13" max="13" width="25" style="24" bestFit="1" customWidth="1"/>
    <col min="14" max="14" width="17.42578125" style="24" customWidth="1"/>
    <col min="15" max="16384" width="9.140625" style="24"/>
  </cols>
  <sheetData>
    <row r="1" spans="1:12">
      <c r="A1" s="231"/>
      <c r="B1" s="19"/>
      <c r="C1" s="19"/>
      <c r="D1" s="19"/>
      <c r="E1" s="20"/>
      <c r="F1" s="21"/>
      <c r="G1" s="21"/>
      <c r="H1" s="22"/>
      <c r="I1" s="21"/>
      <c r="J1" s="23"/>
      <c r="K1" s="23"/>
    </row>
    <row r="2" spans="1:12" ht="15">
      <c r="A2" s="6" t="s">
        <v>0</v>
      </c>
      <c r="B2" s="5"/>
      <c r="C2" s="5"/>
      <c r="D2" s="5"/>
      <c r="E2" s="5"/>
      <c r="F2" s="5"/>
      <c r="G2" s="5"/>
      <c r="H2" s="5"/>
      <c r="I2" s="5"/>
      <c r="J2" s="314"/>
      <c r="K2" s="25"/>
    </row>
    <row r="3" spans="1:12" ht="15">
      <c r="A3" s="6" t="s">
        <v>1</v>
      </c>
      <c r="B3" s="5"/>
      <c r="C3" s="5"/>
      <c r="D3" s="5"/>
      <c r="E3" s="5"/>
      <c r="F3" s="5"/>
      <c r="G3" s="5"/>
      <c r="H3" s="5"/>
      <c r="I3" s="5"/>
      <c r="J3" s="314"/>
      <c r="K3" s="25"/>
    </row>
    <row r="4" spans="1:12" ht="15">
      <c r="A4" s="6" t="s">
        <v>2</v>
      </c>
      <c r="B4" s="5"/>
      <c r="C4" s="5"/>
      <c r="D4" s="5"/>
      <c r="E4" s="5"/>
      <c r="F4" s="5"/>
      <c r="G4" s="5"/>
      <c r="H4" s="5"/>
      <c r="I4" s="5"/>
      <c r="J4" s="314"/>
      <c r="K4" s="25"/>
    </row>
    <row r="5" spans="1:12" ht="14.25">
      <c r="A5" s="275"/>
      <c r="B5" s="272"/>
      <c r="C5" s="272"/>
      <c r="D5" s="272"/>
      <c r="E5" s="273"/>
      <c r="F5" s="264"/>
      <c r="G5" s="264"/>
      <c r="H5" s="274"/>
      <c r="I5" s="264"/>
      <c r="J5" s="285"/>
      <c r="K5" s="25"/>
    </row>
    <row r="6" spans="1:12" ht="14.25">
      <c r="A6" s="275"/>
      <c r="B6" s="272"/>
      <c r="C6" s="272"/>
      <c r="D6" s="272"/>
      <c r="E6" s="273"/>
      <c r="F6" s="264"/>
      <c r="G6" s="264"/>
      <c r="H6" s="274"/>
      <c r="I6" s="264"/>
      <c r="J6" s="285"/>
      <c r="K6" s="25"/>
    </row>
    <row r="7" spans="1:12" ht="15">
      <c r="A7" s="275"/>
      <c r="B7" s="272"/>
      <c r="C7" s="272"/>
      <c r="D7" s="5" t="s">
        <v>3</v>
      </c>
      <c r="E7" s="5"/>
      <c r="F7" s="5"/>
      <c r="G7" s="5"/>
      <c r="H7" s="286"/>
      <c r="I7" s="287" t="s">
        <v>4</v>
      </c>
      <c r="J7" s="285"/>
      <c r="K7" s="25"/>
    </row>
    <row r="8" spans="1:12" ht="15">
      <c r="A8" s="275"/>
      <c r="B8" s="272"/>
      <c r="C8" s="272"/>
      <c r="D8" s="288"/>
      <c r="E8" s="289"/>
      <c r="F8" s="290"/>
      <c r="G8" s="290"/>
      <c r="H8" s="274"/>
      <c r="I8" s="287">
        <v>503010</v>
      </c>
      <c r="J8" s="285"/>
      <c r="K8" s="25"/>
    </row>
    <row r="9" spans="1:12" ht="15">
      <c r="A9" s="271" t="s">
        <v>229</v>
      </c>
      <c r="B9" s="291"/>
      <c r="C9" s="291"/>
      <c r="D9" s="5" t="s">
        <v>272</v>
      </c>
      <c r="E9" s="5"/>
      <c r="F9" s="5"/>
      <c r="G9" s="5"/>
      <c r="H9" s="292" t="s">
        <v>5</v>
      </c>
      <c r="I9" s="266"/>
      <c r="J9" s="285"/>
      <c r="K9" s="25"/>
    </row>
    <row r="10" spans="1:12" ht="14.25">
      <c r="A10" s="11" t="s">
        <v>6</v>
      </c>
      <c r="B10" s="10"/>
      <c r="C10" s="10"/>
      <c r="D10" s="10"/>
      <c r="E10" s="10"/>
      <c r="F10" s="10"/>
      <c r="G10" s="264"/>
      <c r="H10" s="292" t="s">
        <v>7</v>
      </c>
      <c r="I10" s="293"/>
      <c r="J10" s="285"/>
      <c r="K10" s="25"/>
    </row>
    <row r="11" spans="1:12" ht="14.25">
      <c r="A11" s="11" t="s">
        <v>8</v>
      </c>
      <c r="B11" s="10"/>
      <c r="C11" s="10"/>
      <c r="D11" s="10"/>
      <c r="E11" s="10"/>
      <c r="F11" s="10"/>
      <c r="G11" s="264"/>
      <c r="H11" s="292" t="s">
        <v>9</v>
      </c>
      <c r="I11" s="287"/>
      <c r="J11" s="285"/>
      <c r="K11" s="25"/>
    </row>
    <row r="12" spans="1:12" ht="14.25">
      <c r="A12" s="271" t="s">
        <v>10</v>
      </c>
      <c r="B12" s="272"/>
      <c r="C12" s="272"/>
      <c r="D12" s="272"/>
      <c r="E12" s="273"/>
      <c r="F12" s="264"/>
      <c r="G12" s="264"/>
      <c r="H12" s="292" t="s">
        <v>11</v>
      </c>
      <c r="I12" s="266" t="s">
        <v>12</v>
      </c>
      <c r="J12" s="285"/>
      <c r="K12" s="25"/>
    </row>
    <row r="13" spans="1:12" ht="14.25">
      <c r="A13" s="271" t="s">
        <v>13</v>
      </c>
      <c r="B13" s="272"/>
      <c r="C13" s="272"/>
      <c r="D13" s="272"/>
      <c r="E13" s="273"/>
      <c r="F13" s="264"/>
      <c r="G13" s="264"/>
      <c r="H13" s="292" t="s">
        <v>14</v>
      </c>
      <c r="I13" s="266" t="s">
        <v>15</v>
      </c>
      <c r="J13" s="285"/>
      <c r="K13" s="25"/>
    </row>
    <row r="14" spans="1:12">
      <c r="A14" s="232"/>
      <c r="B14" s="27"/>
      <c r="C14" s="27"/>
      <c r="D14" s="27"/>
      <c r="E14" s="28"/>
      <c r="F14" s="29"/>
      <c r="G14" s="29"/>
      <c r="H14" s="30"/>
      <c r="I14" s="29"/>
      <c r="J14" s="25"/>
      <c r="K14" s="25"/>
    </row>
    <row r="15" spans="1:12" ht="12.75" thickBot="1">
      <c r="A15" s="232"/>
      <c r="B15" s="27"/>
      <c r="C15" s="27"/>
      <c r="D15" s="27"/>
      <c r="E15" s="28"/>
      <c r="F15" s="29"/>
      <c r="G15" s="29"/>
      <c r="H15" s="30"/>
      <c r="I15" s="29"/>
      <c r="J15" s="25"/>
      <c r="K15" s="25"/>
    </row>
    <row r="16" spans="1:12" ht="89.25">
      <c r="A16" s="294" t="s">
        <v>16</v>
      </c>
      <c r="B16" s="295" t="s">
        <v>17</v>
      </c>
      <c r="C16" s="296" t="s">
        <v>18</v>
      </c>
      <c r="D16" s="295" t="s">
        <v>19</v>
      </c>
      <c r="E16" s="295" t="s">
        <v>20</v>
      </c>
      <c r="F16" s="295" t="s">
        <v>21</v>
      </c>
      <c r="G16" s="295" t="s">
        <v>22</v>
      </c>
      <c r="H16" s="295" t="s">
        <v>269</v>
      </c>
      <c r="I16" s="295" t="s">
        <v>23</v>
      </c>
      <c r="J16" s="297" t="s">
        <v>24</v>
      </c>
      <c r="K16" s="31" t="s">
        <v>25</v>
      </c>
      <c r="L16" s="26"/>
    </row>
    <row r="17" spans="1:13" ht="12.75">
      <c r="A17" s="298">
        <v>1</v>
      </c>
      <c r="B17" s="299">
        <v>2</v>
      </c>
      <c r="C17" s="299">
        <v>3</v>
      </c>
      <c r="D17" s="299">
        <v>4</v>
      </c>
      <c r="E17" s="300">
        <v>5</v>
      </c>
      <c r="F17" s="300">
        <v>6</v>
      </c>
      <c r="G17" s="300">
        <v>7</v>
      </c>
      <c r="H17" s="300">
        <v>8</v>
      </c>
      <c r="I17" s="300">
        <v>9</v>
      </c>
      <c r="J17" s="300">
        <v>10</v>
      </c>
      <c r="K17" s="32"/>
    </row>
    <row r="18" spans="1:13">
      <c r="A18" s="33"/>
      <c r="B18" s="34"/>
      <c r="C18" s="34"/>
      <c r="D18" s="34"/>
      <c r="E18" s="35"/>
      <c r="F18" s="35"/>
      <c r="G18" s="35"/>
      <c r="H18" s="35"/>
      <c r="I18" s="32"/>
      <c r="J18" s="32"/>
      <c r="K18" s="32"/>
    </row>
    <row r="19" spans="1:13" ht="24">
      <c r="A19" s="244" t="s">
        <v>207</v>
      </c>
      <c r="B19" s="36" t="s">
        <v>28</v>
      </c>
      <c r="C19" s="36" t="s">
        <v>208</v>
      </c>
      <c r="D19" s="36" t="s">
        <v>209</v>
      </c>
      <c r="E19" s="37" t="s">
        <v>29</v>
      </c>
      <c r="F19" s="38"/>
      <c r="G19" s="38"/>
      <c r="H19" s="39">
        <f>SUM(H20)</f>
        <v>150000</v>
      </c>
      <c r="I19" s="40">
        <f>SUM(I20)</f>
        <v>75000</v>
      </c>
      <c r="J19" s="40">
        <f>SUM(J20)</f>
        <v>-300</v>
      </c>
      <c r="K19" s="40">
        <f>SUM(K20)</f>
        <v>75300</v>
      </c>
    </row>
    <row r="20" spans="1:13" s="51" customFormat="1">
      <c r="A20" s="303" t="s">
        <v>30</v>
      </c>
      <c r="B20" s="69" t="s">
        <v>28</v>
      </c>
      <c r="C20" s="69" t="s">
        <v>208</v>
      </c>
      <c r="D20" s="69" t="s">
        <v>209</v>
      </c>
      <c r="E20" s="70" t="s">
        <v>31</v>
      </c>
      <c r="F20" s="71"/>
      <c r="G20" s="71"/>
      <c r="H20" s="89">
        <v>150000</v>
      </c>
      <c r="I20" s="45">
        <v>75000</v>
      </c>
      <c r="J20" s="304">
        <v>-300</v>
      </c>
      <c r="K20" s="86">
        <f t="shared" ref="K20:K25" si="0">I20-J20</f>
        <v>75300</v>
      </c>
    </row>
    <row r="21" spans="1:13" ht="24">
      <c r="A21" s="47" t="s">
        <v>218</v>
      </c>
      <c r="B21" s="47">
        <v>148</v>
      </c>
      <c r="C21" s="47" t="s">
        <v>208</v>
      </c>
      <c r="D21" s="47">
        <v>9990020680</v>
      </c>
      <c r="E21" s="48">
        <v>811</v>
      </c>
      <c r="F21" s="47"/>
      <c r="G21" s="47"/>
      <c r="H21" s="49">
        <v>81672000</v>
      </c>
      <c r="I21" s="40">
        <v>81672000</v>
      </c>
      <c r="J21" s="48">
        <v>0</v>
      </c>
      <c r="K21" s="50">
        <f>I21-J21</f>
        <v>81672000</v>
      </c>
      <c r="L21" s="51"/>
      <c r="M21" s="51"/>
    </row>
    <row r="22" spans="1:13" s="57" customFormat="1" ht="72" outlineLevel="4">
      <c r="A22" s="245" t="s">
        <v>32</v>
      </c>
      <c r="B22" s="52" t="s">
        <v>28</v>
      </c>
      <c r="C22" s="52" t="s">
        <v>33</v>
      </c>
      <c r="D22" s="52" t="s">
        <v>34</v>
      </c>
      <c r="E22" s="53" t="s">
        <v>29</v>
      </c>
      <c r="F22" s="47"/>
      <c r="G22" s="47"/>
      <c r="H22" s="54">
        <f>SUM(H23:H26)</f>
        <v>1400000</v>
      </c>
      <c r="I22" s="40">
        <f>SUM(I23:I26)</f>
        <v>0</v>
      </c>
      <c r="J22" s="55">
        <f>SUM(J23:J26)</f>
        <v>0</v>
      </c>
      <c r="K22" s="50">
        <f>SUM(K23:K26)</f>
        <v>0</v>
      </c>
      <c r="L22" s="56"/>
      <c r="M22" s="56"/>
    </row>
    <row r="23" spans="1:13" s="60" customFormat="1" ht="36" outlineLevel="5">
      <c r="A23" s="301" t="s">
        <v>30</v>
      </c>
      <c r="B23" s="69" t="s">
        <v>28</v>
      </c>
      <c r="C23" s="69" t="s">
        <v>33</v>
      </c>
      <c r="D23" s="69" t="s">
        <v>34</v>
      </c>
      <c r="E23" s="70" t="s">
        <v>31</v>
      </c>
      <c r="F23" s="69" t="s">
        <v>249</v>
      </c>
      <c r="G23" s="69" t="s">
        <v>35</v>
      </c>
      <c r="H23" s="89">
        <v>4000</v>
      </c>
      <c r="I23" s="45">
        <v>0</v>
      </c>
      <c r="J23" s="62">
        <v>0</v>
      </c>
      <c r="K23" s="86">
        <f t="shared" si="0"/>
        <v>0</v>
      </c>
      <c r="L23" s="51"/>
      <c r="M23" s="51"/>
    </row>
    <row r="24" spans="1:13" s="60" customFormat="1" ht="36" outlineLevel="5">
      <c r="A24" s="301" t="s">
        <v>30</v>
      </c>
      <c r="B24" s="69" t="s">
        <v>28</v>
      </c>
      <c r="C24" s="69" t="s">
        <v>33</v>
      </c>
      <c r="D24" s="69" t="s">
        <v>34</v>
      </c>
      <c r="E24" s="70" t="s">
        <v>31</v>
      </c>
      <c r="F24" s="69" t="s">
        <v>249</v>
      </c>
      <c r="G24" s="69" t="s">
        <v>36</v>
      </c>
      <c r="H24" s="89">
        <v>76000</v>
      </c>
      <c r="I24" s="45">
        <v>0</v>
      </c>
      <c r="J24" s="62">
        <v>0</v>
      </c>
      <c r="K24" s="86">
        <f t="shared" si="0"/>
        <v>0</v>
      </c>
      <c r="L24" s="51"/>
      <c r="M24" s="51"/>
    </row>
    <row r="25" spans="1:13" s="60" customFormat="1" ht="36" outlineLevel="5">
      <c r="A25" s="302" t="s">
        <v>37</v>
      </c>
      <c r="B25" s="69" t="s">
        <v>28</v>
      </c>
      <c r="C25" s="69" t="s">
        <v>33</v>
      </c>
      <c r="D25" s="69" t="s">
        <v>34</v>
      </c>
      <c r="E25" s="70" t="s">
        <v>38</v>
      </c>
      <c r="F25" s="69" t="s">
        <v>249</v>
      </c>
      <c r="G25" s="69" t="s">
        <v>35</v>
      </c>
      <c r="H25" s="89">
        <v>66000</v>
      </c>
      <c r="I25" s="45">
        <v>0</v>
      </c>
      <c r="J25" s="62">
        <v>0</v>
      </c>
      <c r="K25" s="86">
        <f t="shared" si="0"/>
        <v>0</v>
      </c>
      <c r="L25" s="51"/>
      <c r="M25" s="51"/>
    </row>
    <row r="26" spans="1:13" s="60" customFormat="1" ht="36" outlineLevel="5">
      <c r="A26" s="302" t="s">
        <v>37</v>
      </c>
      <c r="B26" s="69" t="s">
        <v>28</v>
      </c>
      <c r="C26" s="69" t="s">
        <v>33</v>
      </c>
      <c r="D26" s="69" t="s">
        <v>34</v>
      </c>
      <c r="E26" s="70" t="s">
        <v>38</v>
      </c>
      <c r="F26" s="69" t="s">
        <v>249</v>
      </c>
      <c r="G26" s="69" t="s">
        <v>36</v>
      </c>
      <c r="H26" s="89">
        <v>1254000</v>
      </c>
      <c r="I26" s="45">
        <v>0</v>
      </c>
      <c r="J26" s="62">
        <v>0</v>
      </c>
      <c r="K26" s="86">
        <f>I26-J26</f>
        <v>0</v>
      </c>
      <c r="L26" s="51"/>
      <c r="M26" s="51"/>
    </row>
    <row r="27" spans="1:13" s="57" customFormat="1" ht="36" outlineLevel="3">
      <c r="A27" s="245" t="s">
        <v>39</v>
      </c>
      <c r="B27" s="52" t="s">
        <v>28</v>
      </c>
      <c r="C27" s="52" t="s">
        <v>27</v>
      </c>
      <c r="D27" s="52" t="s">
        <v>40</v>
      </c>
      <c r="E27" s="53" t="s">
        <v>29</v>
      </c>
      <c r="F27" s="47"/>
      <c r="G27" s="47"/>
      <c r="H27" s="54">
        <f>SUM(H28)</f>
        <v>1292314.96</v>
      </c>
      <c r="I27" s="40">
        <f>SUM(I28)</f>
        <v>878255</v>
      </c>
      <c r="J27" s="55">
        <f>SUM(J28)</f>
        <v>594650.5</v>
      </c>
      <c r="K27" s="50">
        <f>SUM(K28)</f>
        <v>283604.5</v>
      </c>
      <c r="L27" s="56"/>
      <c r="M27" s="56"/>
    </row>
    <row r="28" spans="1:13" s="51" customFormat="1" outlineLevel="5">
      <c r="A28" s="301" t="s">
        <v>30</v>
      </c>
      <c r="B28" s="69" t="s">
        <v>28</v>
      </c>
      <c r="C28" s="69" t="s">
        <v>27</v>
      </c>
      <c r="D28" s="69" t="s">
        <v>40</v>
      </c>
      <c r="E28" s="70" t="s">
        <v>31</v>
      </c>
      <c r="F28" s="71"/>
      <c r="G28" s="71"/>
      <c r="H28" s="89">
        <v>1292314.96</v>
      </c>
      <c r="I28" s="45">
        <v>878255</v>
      </c>
      <c r="J28" s="62">
        <v>594650.5</v>
      </c>
      <c r="K28" s="86">
        <f>I28-J28</f>
        <v>283604.5</v>
      </c>
    </row>
    <row r="29" spans="1:13" s="57" customFormat="1" ht="48" outlineLevel="3">
      <c r="A29" s="245" t="s">
        <v>41</v>
      </c>
      <c r="B29" s="52" t="s">
        <v>28</v>
      </c>
      <c r="C29" s="52" t="s">
        <v>27</v>
      </c>
      <c r="D29" s="52" t="s">
        <v>42</v>
      </c>
      <c r="E29" s="53" t="s">
        <v>29</v>
      </c>
      <c r="F29" s="47"/>
      <c r="G29" s="47"/>
      <c r="H29" s="54">
        <f>SUM(H30:H31)</f>
        <v>1056310</v>
      </c>
      <c r="I29" s="40">
        <f>SUM(I30:I31)</f>
        <v>753452.25</v>
      </c>
      <c r="J29" s="55">
        <f>SUM(J30:J31)</f>
        <v>686423.03</v>
      </c>
      <c r="K29" s="50">
        <f>SUM(K30:K31)</f>
        <v>67029.219999999972</v>
      </c>
      <c r="L29" s="56"/>
      <c r="M29" s="56"/>
    </row>
    <row r="30" spans="1:13" s="51" customFormat="1" outlineLevel="5">
      <c r="A30" s="301" t="s">
        <v>30</v>
      </c>
      <c r="B30" s="69" t="s">
        <v>28</v>
      </c>
      <c r="C30" s="69" t="s">
        <v>27</v>
      </c>
      <c r="D30" s="69" t="s">
        <v>42</v>
      </c>
      <c r="E30" s="70" t="s">
        <v>31</v>
      </c>
      <c r="F30" s="71"/>
      <c r="G30" s="71"/>
      <c r="H30" s="89">
        <v>5260</v>
      </c>
      <c r="I30" s="45">
        <v>3752.25</v>
      </c>
      <c r="J30" s="62">
        <v>2808.75</v>
      </c>
      <c r="K30" s="86">
        <f>I30-J30</f>
        <v>943.5</v>
      </c>
    </row>
    <row r="31" spans="1:13" s="51" customFormat="1" ht="36" outlineLevel="5">
      <c r="A31" s="302" t="s">
        <v>37</v>
      </c>
      <c r="B31" s="69" t="s">
        <v>28</v>
      </c>
      <c r="C31" s="69" t="s">
        <v>27</v>
      </c>
      <c r="D31" s="69" t="s">
        <v>42</v>
      </c>
      <c r="E31" s="70" t="s">
        <v>38</v>
      </c>
      <c r="F31" s="71"/>
      <c r="G31" s="71"/>
      <c r="H31" s="89">
        <v>1051050</v>
      </c>
      <c r="I31" s="45">
        <v>749700</v>
      </c>
      <c r="J31" s="62">
        <v>683614.28</v>
      </c>
      <c r="K31" s="86">
        <f>I31-J31</f>
        <v>66085.719999999972</v>
      </c>
    </row>
    <row r="32" spans="1:13" s="57" customFormat="1" ht="48" outlineLevel="3">
      <c r="A32" s="245" t="s">
        <v>43</v>
      </c>
      <c r="B32" s="52" t="s">
        <v>28</v>
      </c>
      <c r="C32" s="52" t="s">
        <v>27</v>
      </c>
      <c r="D32" s="52" t="s">
        <v>44</v>
      </c>
      <c r="E32" s="53" t="s">
        <v>29</v>
      </c>
      <c r="F32" s="47"/>
      <c r="G32" s="47"/>
      <c r="H32" s="54">
        <f>SUM(H33:H34)</f>
        <v>355770</v>
      </c>
      <c r="I32" s="40">
        <f>SUM(I33:I34)</f>
        <v>226398</v>
      </c>
      <c r="J32" s="55">
        <f>SUM(J33:J34)</f>
        <v>144298.5</v>
      </c>
      <c r="K32" s="50">
        <f>SUM(K33:K34)</f>
        <v>82099.5</v>
      </c>
      <c r="L32" s="56"/>
      <c r="M32" s="56"/>
    </row>
    <row r="33" spans="1:13" s="60" customFormat="1" outlineLevel="5">
      <c r="A33" s="246" t="s">
        <v>30</v>
      </c>
      <c r="B33" s="41" t="s">
        <v>28</v>
      </c>
      <c r="C33" s="41" t="s">
        <v>27</v>
      </c>
      <c r="D33" s="41" t="s">
        <v>44</v>
      </c>
      <c r="E33" s="42" t="s">
        <v>31</v>
      </c>
      <c r="F33" s="43"/>
      <c r="G33" s="43"/>
      <c r="H33" s="44">
        <v>1770</v>
      </c>
      <c r="I33" s="45">
        <v>1126</v>
      </c>
      <c r="J33" s="62">
        <v>598.5</v>
      </c>
      <c r="K33" s="46">
        <f>I33-J33</f>
        <v>527.5</v>
      </c>
      <c r="L33" s="51"/>
      <c r="M33" s="51"/>
    </row>
    <row r="34" spans="1:13" s="60" customFormat="1" ht="36" outlineLevel="5">
      <c r="A34" s="247" t="s">
        <v>37</v>
      </c>
      <c r="B34" s="41" t="s">
        <v>28</v>
      </c>
      <c r="C34" s="41" t="s">
        <v>27</v>
      </c>
      <c r="D34" s="41" t="s">
        <v>44</v>
      </c>
      <c r="E34" s="42" t="s">
        <v>38</v>
      </c>
      <c r="F34" s="43"/>
      <c r="G34" s="43"/>
      <c r="H34" s="44">
        <v>354000</v>
      </c>
      <c r="I34" s="45">
        <v>225272</v>
      </c>
      <c r="J34" s="62">
        <v>143700</v>
      </c>
      <c r="K34" s="46">
        <f>I34-J34</f>
        <v>81572</v>
      </c>
      <c r="L34" s="51"/>
      <c r="M34" s="51"/>
    </row>
    <row r="35" spans="1:13" s="57" customFormat="1" ht="24" outlineLevel="3">
      <c r="A35" s="245" t="s">
        <v>26</v>
      </c>
      <c r="B35" s="52" t="s">
        <v>28</v>
      </c>
      <c r="C35" s="52" t="s">
        <v>27</v>
      </c>
      <c r="D35" s="52" t="s">
        <v>45</v>
      </c>
      <c r="E35" s="53" t="s">
        <v>29</v>
      </c>
      <c r="F35" s="47"/>
      <c r="G35" s="47"/>
      <c r="H35" s="54">
        <f>SUM(H36:H37)</f>
        <v>15735695.039999999</v>
      </c>
      <c r="I35" s="40">
        <f>SUM(I36:I37)</f>
        <v>9719105.5600000005</v>
      </c>
      <c r="J35" s="55">
        <f>SUM(J36:J37)</f>
        <v>8015878.1799999997</v>
      </c>
      <c r="K35" s="50">
        <f>SUM(K36:K37)</f>
        <v>1703227.38</v>
      </c>
      <c r="L35" s="56"/>
      <c r="M35" s="56"/>
    </row>
    <row r="36" spans="1:13" s="60" customFormat="1" outlineLevel="5">
      <c r="A36" s="246" t="s">
        <v>30</v>
      </c>
      <c r="B36" s="64" t="s">
        <v>28</v>
      </c>
      <c r="C36" s="64" t="s">
        <v>27</v>
      </c>
      <c r="D36" s="64" t="s">
        <v>45</v>
      </c>
      <c r="E36" s="42" t="s">
        <v>31</v>
      </c>
      <c r="F36" s="43"/>
      <c r="G36" s="43"/>
      <c r="H36" s="44">
        <v>78287.039999999994</v>
      </c>
      <c r="I36" s="45">
        <v>48353.56</v>
      </c>
      <c r="J36" s="62">
        <v>33770.18</v>
      </c>
      <c r="K36" s="46">
        <f>I36-J36</f>
        <v>14583.379999999997</v>
      </c>
      <c r="L36" s="51"/>
      <c r="M36" s="51"/>
    </row>
    <row r="37" spans="1:13" s="60" customFormat="1" ht="36" outlineLevel="5">
      <c r="A37" s="247" t="s">
        <v>37</v>
      </c>
      <c r="B37" s="64" t="s">
        <v>28</v>
      </c>
      <c r="C37" s="64" t="s">
        <v>27</v>
      </c>
      <c r="D37" s="64" t="s">
        <v>45</v>
      </c>
      <c r="E37" s="42" t="s">
        <v>38</v>
      </c>
      <c r="F37" s="43"/>
      <c r="G37" s="43"/>
      <c r="H37" s="44">
        <v>15657408</v>
      </c>
      <c r="I37" s="45">
        <v>9670752</v>
      </c>
      <c r="J37" s="62">
        <v>7982108</v>
      </c>
      <c r="K37" s="46">
        <f>I37-J37</f>
        <v>1688644</v>
      </c>
      <c r="L37" s="51"/>
      <c r="M37" s="51"/>
    </row>
    <row r="38" spans="1:13" s="57" customFormat="1" ht="36" outlineLevel="3">
      <c r="A38" s="245" t="s">
        <v>46</v>
      </c>
      <c r="B38" s="52" t="s">
        <v>28</v>
      </c>
      <c r="C38" s="52" t="s">
        <v>27</v>
      </c>
      <c r="D38" s="52" t="s">
        <v>47</v>
      </c>
      <c r="E38" s="53" t="s">
        <v>29</v>
      </c>
      <c r="F38" s="47"/>
      <c r="G38" s="47"/>
      <c r="H38" s="54">
        <f>SUM(H39)</f>
        <v>2289000</v>
      </c>
      <c r="I38" s="40">
        <f>SUM(I39)</f>
        <v>1068200</v>
      </c>
      <c r="J38" s="55">
        <f>SUM(J39)</f>
        <v>152600</v>
      </c>
      <c r="K38" s="50">
        <f>SUM(K39)</f>
        <v>915600</v>
      </c>
      <c r="L38" s="56"/>
      <c r="M38" s="56"/>
    </row>
    <row r="39" spans="1:13" s="60" customFormat="1" ht="60" outlineLevel="5">
      <c r="A39" s="246" t="s">
        <v>48</v>
      </c>
      <c r="B39" s="41" t="s">
        <v>28</v>
      </c>
      <c r="C39" s="41" t="s">
        <v>27</v>
      </c>
      <c r="D39" s="41" t="s">
        <v>47</v>
      </c>
      <c r="E39" s="42" t="s">
        <v>49</v>
      </c>
      <c r="F39" s="43"/>
      <c r="G39" s="43"/>
      <c r="H39" s="44">
        <v>2289000</v>
      </c>
      <c r="I39" s="45">
        <v>1068200</v>
      </c>
      <c r="J39" s="59">
        <v>152600</v>
      </c>
      <c r="K39" s="46">
        <f>I39-J39</f>
        <v>915600</v>
      </c>
      <c r="L39" s="51"/>
      <c r="M39" s="51"/>
    </row>
    <row r="40" spans="1:13" s="57" customFormat="1" ht="48" outlineLevel="3">
      <c r="A40" s="245" t="s">
        <v>50</v>
      </c>
      <c r="B40" s="52" t="s">
        <v>28</v>
      </c>
      <c r="C40" s="52" t="s">
        <v>27</v>
      </c>
      <c r="D40" s="52" t="s">
        <v>51</v>
      </c>
      <c r="E40" s="53" t="s">
        <v>29</v>
      </c>
      <c r="F40" s="47"/>
      <c r="G40" s="47"/>
      <c r="H40" s="54">
        <f>SUM(H41)</f>
        <v>4796690</v>
      </c>
      <c r="I40" s="40">
        <f>SUM(I41)</f>
        <v>3997217.5</v>
      </c>
      <c r="J40" s="55">
        <f>SUM(J41)</f>
        <v>1814575.16</v>
      </c>
      <c r="K40" s="50">
        <f>SUM(K41)</f>
        <v>2182642.34</v>
      </c>
      <c r="L40" s="56"/>
      <c r="M40" s="56"/>
    </row>
    <row r="41" spans="1:13" s="60" customFormat="1" ht="60" outlineLevel="5">
      <c r="A41" s="246" t="s">
        <v>48</v>
      </c>
      <c r="B41" s="41" t="s">
        <v>28</v>
      </c>
      <c r="C41" s="41" t="s">
        <v>27</v>
      </c>
      <c r="D41" s="41" t="s">
        <v>51</v>
      </c>
      <c r="E41" s="42" t="s">
        <v>49</v>
      </c>
      <c r="F41" s="43"/>
      <c r="G41" s="43"/>
      <c r="H41" s="44">
        <v>4796690</v>
      </c>
      <c r="I41" s="45">
        <v>3997217.5</v>
      </c>
      <c r="J41" s="59">
        <v>1814575.16</v>
      </c>
      <c r="K41" s="46">
        <f>I41-J41</f>
        <v>2182642.34</v>
      </c>
      <c r="L41" s="51"/>
      <c r="M41" s="51"/>
    </row>
    <row r="42" spans="1:13" s="57" customFormat="1" ht="96" outlineLevel="3">
      <c r="A42" s="245" t="s">
        <v>205</v>
      </c>
      <c r="B42" s="52" t="s">
        <v>28</v>
      </c>
      <c r="C42" s="52" t="s">
        <v>27</v>
      </c>
      <c r="D42" s="52" t="s">
        <v>226</v>
      </c>
      <c r="E42" s="53" t="s">
        <v>29</v>
      </c>
      <c r="F42" s="47"/>
      <c r="G42" s="47"/>
      <c r="H42" s="54">
        <f>SUM(H43)</f>
        <v>1209140</v>
      </c>
      <c r="I42" s="40">
        <f>SUM(I43)</f>
        <v>831312.5</v>
      </c>
      <c r="J42" s="55">
        <f>SUM(J43)</f>
        <v>0</v>
      </c>
      <c r="K42" s="50">
        <f>SUM(K43)</f>
        <v>831312.5</v>
      </c>
      <c r="L42" s="56"/>
      <c r="M42" s="56"/>
    </row>
    <row r="43" spans="1:13" s="60" customFormat="1" ht="60" outlineLevel="5">
      <c r="A43" s="246" t="s">
        <v>48</v>
      </c>
      <c r="B43" s="41" t="s">
        <v>28</v>
      </c>
      <c r="C43" s="41" t="s">
        <v>27</v>
      </c>
      <c r="D43" s="41" t="s">
        <v>226</v>
      </c>
      <c r="E43" s="42" t="s">
        <v>49</v>
      </c>
      <c r="F43" s="43"/>
      <c r="G43" s="43"/>
      <c r="H43" s="44">
        <v>1209140</v>
      </c>
      <c r="I43" s="45">
        <v>831312.5</v>
      </c>
      <c r="J43" s="59">
        <v>0</v>
      </c>
      <c r="K43" s="46">
        <f>I43-J43</f>
        <v>831312.5</v>
      </c>
      <c r="L43" s="51"/>
      <c r="M43" s="51"/>
    </row>
    <row r="44" spans="1:13" s="57" customFormat="1" ht="84" outlineLevel="3">
      <c r="A44" s="245" t="s">
        <v>206</v>
      </c>
      <c r="B44" s="52" t="s">
        <v>28</v>
      </c>
      <c r="C44" s="52" t="s">
        <v>27</v>
      </c>
      <c r="D44" s="52" t="s">
        <v>227</v>
      </c>
      <c r="E44" s="53" t="s">
        <v>29</v>
      </c>
      <c r="F44" s="47"/>
      <c r="G44" s="47"/>
      <c r="H44" s="54">
        <f>SUM(H45)</f>
        <v>7765080</v>
      </c>
      <c r="I44" s="40">
        <f>SUM(I45)</f>
        <v>4622091.42</v>
      </c>
      <c r="J44" s="55">
        <f>SUM(J45)</f>
        <v>2927171.95</v>
      </c>
      <c r="K44" s="50">
        <f>SUM(K45)</f>
        <v>1694919.4699999997</v>
      </c>
      <c r="L44" s="56"/>
      <c r="M44" s="56"/>
    </row>
    <row r="45" spans="1:13" s="60" customFormat="1" ht="60" outlineLevel="5">
      <c r="A45" s="234" t="s">
        <v>48</v>
      </c>
      <c r="B45" s="41" t="s">
        <v>28</v>
      </c>
      <c r="C45" s="41" t="s">
        <v>27</v>
      </c>
      <c r="D45" s="41" t="s">
        <v>227</v>
      </c>
      <c r="E45" s="42" t="s">
        <v>49</v>
      </c>
      <c r="F45" s="43"/>
      <c r="G45" s="43"/>
      <c r="H45" s="44">
        <v>7765080</v>
      </c>
      <c r="I45" s="45">
        <v>4622091.42</v>
      </c>
      <c r="J45" s="65">
        <v>2927171.95</v>
      </c>
      <c r="K45" s="66">
        <f>I45-J45</f>
        <v>1694919.4699999997</v>
      </c>
      <c r="L45" s="51"/>
      <c r="M45" s="51"/>
    </row>
    <row r="46" spans="1:13" s="57" customFormat="1" ht="72" outlineLevel="3">
      <c r="A46" s="63" t="s">
        <v>256</v>
      </c>
      <c r="B46" s="52">
        <v>148</v>
      </c>
      <c r="C46" s="52" t="s">
        <v>27</v>
      </c>
      <c r="D46" s="52" t="s">
        <v>257</v>
      </c>
      <c r="E46" s="53" t="s">
        <v>29</v>
      </c>
      <c r="F46" s="47"/>
      <c r="G46" s="47"/>
      <c r="H46" s="54">
        <f>SUM(H47:H48)</f>
        <v>123568900</v>
      </c>
      <c r="I46" s="67">
        <f>SUM(I47:I48)</f>
        <v>0</v>
      </c>
      <c r="J46" s="68">
        <f>SUM(J47:J48)</f>
        <v>0</v>
      </c>
      <c r="K46" s="68">
        <f>I46-J46</f>
        <v>0</v>
      </c>
      <c r="L46" s="56"/>
      <c r="M46" s="56"/>
    </row>
    <row r="47" spans="1:13" s="57" customFormat="1" ht="60" outlineLevel="3">
      <c r="A47" s="235" t="s">
        <v>48</v>
      </c>
      <c r="B47" s="69">
        <v>148</v>
      </c>
      <c r="C47" s="69" t="s">
        <v>27</v>
      </c>
      <c r="D47" s="69" t="s">
        <v>257</v>
      </c>
      <c r="E47" s="70">
        <v>811</v>
      </c>
      <c r="F47" s="71" t="s">
        <v>260</v>
      </c>
      <c r="G47" s="41" t="s">
        <v>35</v>
      </c>
      <c r="H47" s="72">
        <v>1235700</v>
      </c>
      <c r="I47" s="45">
        <v>0</v>
      </c>
      <c r="J47" s="45">
        <v>0</v>
      </c>
      <c r="K47" s="73">
        <f>I47-J47</f>
        <v>0</v>
      </c>
      <c r="L47" s="56"/>
      <c r="M47" s="56"/>
    </row>
    <row r="48" spans="1:13" s="74" customFormat="1" ht="60" outlineLevel="5">
      <c r="A48" s="235" t="s">
        <v>48</v>
      </c>
      <c r="B48" s="69">
        <v>148</v>
      </c>
      <c r="C48" s="69" t="s">
        <v>27</v>
      </c>
      <c r="D48" s="69" t="s">
        <v>257</v>
      </c>
      <c r="E48" s="70">
        <v>811</v>
      </c>
      <c r="F48" s="71" t="s">
        <v>260</v>
      </c>
      <c r="G48" s="41" t="s">
        <v>36</v>
      </c>
      <c r="H48" s="72">
        <v>122333200</v>
      </c>
      <c r="I48" s="45">
        <v>0</v>
      </c>
      <c r="J48" s="45">
        <v>0</v>
      </c>
      <c r="K48" s="73">
        <f>I48-J48</f>
        <v>0</v>
      </c>
      <c r="L48" s="51"/>
      <c r="M48" s="51"/>
    </row>
    <row r="49" spans="1:13" s="57" customFormat="1" ht="36" outlineLevel="3">
      <c r="A49" s="63" t="s">
        <v>54</v>
      </c>
      <c r="B49" s="52" t="s">
        <v>28</v>
      </c>
      <c r="C49" s="52" t="s">
        <v>27</v>
      </c>
      <c r="D49" s="52" t="s">
        <v>55</v>
      </c>
      <c r="E49" s="53" t="s">
        <v>29</v>
      </c>
      <c r="F49" s="47"/>
      <c r="G49" s="47"/>
      <c r="H49" s="54">
        <f>SUM(H50)</f>
        <v>4250000</v>
      </c>
      <c r="I49" s="75">
        <f>SUM(I50)</f>
        <v>4250000</v>
      </c>
      <c r="J49" s="76">
        <f>SUM(J50)</f>
        <v>2280011</v>
      </c>
      <c r="K49" s="77">
        <f>SUM(K50)</f>
        <v>1969989</v>
      </c>
      <c r="L49" s="56"/>
      <c r="M49" s="56"/>
    </row>
    <row r="50" spans="1:13" s="60" customFormat="1" outlineLevel="5">
      <c r="A50" s="234" t="s">
        <v>30</v>
      </c>
      <c r="B50" s="41" t="s">
        <v>28</v>
      </c>
      <c r="C50" s="41" t="s">
        <v>27</v>
      </c>
      <c r="D50" s="41" t="s">
        <v>55</v>
      </c>
      <c r="E50" s="42" t="s">
        <v>31</v>
      </c>
      <c r="F50" s="43"/>
      <c r="G50" s="43"/>
      <c r="H50" s="44">
        <v>4250000</v>
      </c>
      <c r="I50" s="45">
        <v>4250000</v>
      </c>
      <c r="J50" s="62">
        <v>2280011</v>
      </c>
      <c r="K50" s="46">
        <f>I50-J50</f>
        <v>1969989</v>
      </c>
      <c r="L50" s="51"/>
      <c r="M50" s="51"/>
    </row>
    <row r="51" spans="1:13" s="57" customFormat="1" outlineLevel="3">
      <c r="A51" s="63" t="s">
        <v>56</v>
      </c>
      <c r="B51" s="52" t="s">
        <v>28</v>
      </c>
      <c r="C51" s="52" t="s">
        <v>27</v>
      </c>
      <c r="D51" s="52" t="s">
        <v>57</v>
      </c>
      <c r="E51" s="53" t="s">
        <v>29</v>
      </c>
      <c r="F51" s="47"/>
      <c r="G51" s="47"/>
      <c r="H51" s="54">
        <f>SUM(H52:H53)</f>
        <v>0</v>
      </c>
      <c r="I51" s="40">
        <f>SUM(I52:I53)</f>
        <v>0</v>
      </c>
      <c r="J51" s="55">
        <f>SUM(J52:J53)</f>
        <v>0</v>
      </c>
      <c r="K51" s="50">
        <f>SUM(K52:K53)</f>
        <v>0</v>
      </c>
      <c r="L51" s="56"/>
      <c r="M51" s="56"/>
    </row>
    <row r="52" spans="1:13" s="60" customFormat="1" outlineLevel="5">
      <c r="A52" s="234" t="s">
        <v>30</v>
      </c>
      <c r="B52" s="41" t="s">
        <v>28</v>
      </c>
      <c r="C52" s="41" t="s">
        <v>27</v>
      </c>
      <c r="D52" s="41" t="s">
        <v>57</v>
      </c>
      <c r="E52" s="42" t="s">
        <v>31</v>
      </c>
      <c r="F52" s="43"/>
      <c r="G52" s="43"/>
      <c r="H52" s="44">
        <v>0</v>
      </c>
      <c r="I52" s="45">
        <v>0</v>
      </c>
      <c r="J52" s="62">
        <v>0</v>
      </c>
      <c r="K52" s="46">
        <f>I52-J52</f>
        <v>0</v>
      </c>
      <c r="L52" s="51"/>
      <c r="M52" s="51"/>
    </row>
    <row r="53" spans="1:13" s="60" customFormat="1" ht="36" outlineLevel="5">
      <c r="A53" s="234" t="s">
        <v>58</v>
      </c>
      <c r="B53" s="41" t="s">
        <v>28</v>
      </c>
      <c r="C53" s="41" t="s">
        <v>27</v>
      </c>
      <c r="D53" s="41" t="s">
        <v>57</v>
      </c>
      <c r="E53" s="42" t="s">
        <v>38</v>
      </c>
      <c r="F53" s="43"/>
      <c r="G53" s="43"/>
      <c r="H53" s="44">
        <v>0</v>
      </c>
      <c r="I53" s="45">
        <v>0</v>
      </c>
      <c r="J53" s="62">
        <v>0</v>
      </c>
      <c r="K53" s="46">
        <f>I53-J53</f>
        <v>0</v>
      </c>
      <c r="L53" s="51"/>
      <c r="M53" s="51"/>
    </row>
    <row r="54" spans="1:13" s="57" customFormat="1" ht="24" outlineLevel="3">
      <c r="A54" s="63" t="s">
        <v>59</v>
      </c>
      <c r="B54" s="52" t="s">
        <v>28</v>
      </c>
      <c r="C54" s="52" t="s">
        <v>27</v>
      </c>
      <c r="D54" s="52" t="s">
        <v>60</v>
      </c>
      <c r="E54" s="53" t="s">
        <v>29</v>
      </c>
      <c r="F54" s="47"/>
      <c r="G54" s="47"/>
      <c r="H54" s="54">
        <f>SUM(H55:H64)</f>
        <v>245128203</v>
      </c>
      <c r="I54" s="40">
        <f>SUM(I55:I64)</f>
        <v>157327030.73000002</v>
      </c>
      <c r="J54" s="55">
        <f>SUM(J55:J64)</f>
        <v>144719629.82000002</v>
      </c>
      <c r="K54" s="50">
        <f>SUM(K55:K64)</f>
        <v>12607400.910000002</v>
      </c>
      <c r="L54" s="56"/>
      <c r="M54" s="56"/>
    </row>
    <row r="55" spans="1:13" s="60" customFormat="1" outlineLevel="5">
      <c r="A55" s="234" t="s">
        <v>61</v>
      </c>
      <c r="B55" s="41" t="s">
        <v>28</v>
      </c>
      <c r="C55" s="41" t="s">
        <v>27</v>
      </c>
      <c r="D55" s="41" t="s">
        <v>60</v>
      </c>
      <c r="E55" s="42" t="s">
        <v>62</v>
      </c>
      <c r="F55" s="43"/>
      <c r="G55" s="43"/>
      <c r="H55" s="44">
        <v>174529202</v>
      </c>
      <c r="I55" s="45">
        <v>109662516</v>
      </c>
      <c r="J55" s="62">
        <v>101748900.8</v>
      </c>
      <c r="K55" s="46">
        <f t="shared" ref="K55:K64" si="1">I55-J55</f>
        <v>7913615.200000003</v>
      </c>
      <c r="L55" s="51"/>
      <c r="M55" s="51"/>
    </row>
    <row r="56" spans="1:13" s="60" customFormat="1" ht="48" outlineLevel="5">
      <c r="A56" s="234" t="s">
        <v>63</v>
      </c>
      <c r="B56" s="41" t="s">
        <v>28</v>
      </c>
      <c r="C56" s="41" t="s">
        <v>27</v>
      </c>
      <c r="D56" s="41" t="s">
        <v>60</v>
      </c>
      <c r="E56" s="42" t="s">
        <v>64</v>
      </c>
      <c r="F56" s="43"/>
      <c r="G56" s="43"/>
      <c r="H56" s="44">
        <v>52707782</v>
      </c>
      <c r="I56" s="45">
        <v>33117897</v>
      </c>
      <c r="J56" s="78">
        <v>30047556.25</v>
      </c>
      <c r="K56" s="46">
        <f t="shared" si="1"/>
        <v>3070340.75</v>
      </c>
      <c r="L56" s="51"/>
      <c r="M56" s="51"/>
    </row>
    <row r="57" spans="1:13" s="60" customFormat="1" ht="24" outlineLevel="5">
      <c r="A57" s="234" t="s">
        <v>65</v>
      </c>
      <c r="B57" s="41" t="s">
        <v>28</v>
      </c>
      <c r="C57" s="41" t="s">
        <v>27</v>
      </c>
      <c r="D57" s="41" t="s">
        <v>60</v>
      </c>
      <c r="E57" s="42" t="s">
        <v>66</v>
      </c>
      <c r="F57" s="43"/>
      <c r="G57" s="43"/>
      <c r="H57" s="44">
        <v>2644780</v>
      </c>
      <c r="I57" s="45">
        <v>2403803.52</v>
      </c>
      <c r="J57" s="78">
        <v>1964851.57</v>
      </c>
      <c r="K57" s="46">
        <f t="shared" si="1"/>
        <v>438951.94999999995</v>
      </c>
      <c r="L57" s="51"/>
      <c r="M57" s="51"/>
    </row>
    <row r="58" spans="1:13" s="60" customFormat="1" outlineLevel="5">
      <c r="A58" s="234" t="s">
        <v>30</v>
      </c>
      <c r="B58" s="41" t="s">
        <v>28</v>
      </c>
      <c r="C58" s="41" t="s">
        <v>27</v>
      </c>
      <c r="D58" s="41" t="s">
        <v>60</v>
      </c>
      <c r="E58" s="42" t="s">
        <v>31</v>
      </c>
      <c r="F58" s="43"/>
      <c r="G58" s="43"/>
      <c r="H58" s="44">
        <v>6479443</v>
      </c>
      <c r="I58" s="45">
        <v>5076330.21</v>
      </c>
      <c r="J58" s="78">
        <v>4554172.16</v>
      </c>
      <c r="K58" s="46">
        <f t="shared" si="1"/>
        <v>522158.04999999981</v>
      </c>
      <c r="L58" s="51"/>
      <c r="M58" s="51"/>
    </row>
    <row r="59" spans="1:13" s="60" customFormat="1" outlineLevel="5">
      <c r="A59" s="234" t="s">
        <v>203</v>
      </c>
      <c r="B59" s="41" t="s">
        <v>28</v>
      </c>
      <c r="C59" s="41" t="s">
        <v>27</v>
      </c>
      <c r="D59" s="41" t="s">
        <v>60</v>
      </c>
      <c r="E59" s="42">
        <v>247</v>
      </c>
      <c r="F59" s="43"/>
      <c r="G59" s="43"/>
      <c r="H59" s="44">
        <v>4287322</v>
      </c>
      <c r="I59" s="45">
        <v>3273691</v>
      </c>
      <c r="J59" s="78">
        <v>2687056.3</v>
      </c>
      <c r="K59" s="46">
        <f t="shared" si="1"/>
        <v>586634.70000000019</v>
      </c>
      <c r="L59" s="51"/>
      <c r="M59" s="51"/>
    </row>
    <row r="60" spans="1:13" s="60" customFormat="1" ht="60" outlineLevel="5">
      <c r="A60" s="234" t="s">
        <v>67</v>
      </c>
      <c r="B60" s="41" t="s">
        <v>28</v>
      </c>
      <c r="C60" s="41" t="s">
        <v>27</v>
      </c>
      <c r="D60" s="41" t="s">
        <v>60</v>
      </c>
      <c r="E60" s="42" t="s">
        <v>68</v>
      </c>
      <c r="F60" s="43"/>
      <c r="G60" s="43"/>
      <c r="H60" s="44">
        <v>3896374</v>
      </c>
      <c r="I60" s="45">
        <v>3412200</v>
      </c>
      <c r="J60" s="78">
        <v>3412200</v>
      </c>
      <c r="K60" s="46">
        <f t="shared" si="1"/>
        <v>0</v>
      </c>
      <c r="L60" s="51"/>
      <c r="M60" s="51"/>
    </row>
    <row r="61" spans="1:13" s="60" customFormat="1" ht="36" outlineLevel="5">
      <c r="A61" s="234" t="s">
        <v>163</v>
      </c>
      <c r="B61" s="41" t="s">
        <v>28</v>
      </c>
      <c r="C61" s="41" t="s">
        <v>27</v>
      </c>
      <c r="D61" s="41" t="s">
        <v>60</v>
      </c>
      <c r="E61" s="42" t="s">
        <v>219</v>
      </c>
      <c r="F61" s="43"/>
      <c r="G61" s="43"/>
      <c r="H61" s="44">
        <v>1000</v>
      </c>
      <c r="I61" s="45">
        <v>1000</v>
      </c>
      <c r="J61" s="62">
        <v>0</v>
      </c>
      <c r="K61" s="46">
        <f t="shared" si="1"/>
        <v>1000</v>
      </c>
      <c r="L61" s="79"/>
      <c r="M61" s="51"/>
    </row>
    <row r="62" spans="1:13" s="60" customFormat="1" ht="24" outlineLevel="5">
      <c r="A62" s="234" t="s">
        <v>69</v>
      </c>
      <c r="B62" s="41" t="s">
        <v>28</v>
      </c>
      <c r="C62" s="41" t="s">
        <v>27</v>
      </c>
      <c r="D62" s="41" t="s">
        <v>60</v>
      </c>
      <c r="E62" s="42" t="s">
        <v>70</v>
      </c>
      <c r="F62" s="43"/>
      <c r="G62" s="43"/>
      <c r="H62" s="44">
        <f>515628-1000</f>
        <v>514628</v>
      </c>
      <c r="I62" s="45">
        <v>311921</v>
      </c>
      <c r="J62" s="62">
        <v>288994.71000000002</v>
      </c>
      <c r="K62" s="46">
        <f t="shared" si="1"/>
        <v>22926.289999999979</v>
      </c>
      <c r="L62" s="51"/>
      <c r="M62" s="51"/>
    </row>
    <row r="63" spans="1:13" s="60" customFormat="1" outlineLevel="5">
      <c r="A63" s="234" t="s">
        <v>71</v>
      </c>
      <c r="B63" s="41" t="s">
        <v>28</v>
      </c>
      <c r="C63" s="41" t="s">
        <v>27</v>
      </c>
      <c r="D63" s="41" t="s">
        <v>60</v>
      </c>
      <c r="E63" s="42" t="s">
        <v>72</v>
      </c>
      <c r="F63" s="43"/>
      <c r="G63" s="43"/>
      <c r="H63" s="44">
        <v>67019</v>
      </c>
      <c r="I63" s="45">
        <v>67019</v>
      </c>
      <c r="J63" s="62">
        <v>15898.03</v>
      </c>
      <c r="K63" s="46">
        <f t="shared" si="1"/>
        <v>51120.97</v>
      </c>
      <c r="L63" s="51"/>
      <c r="M63" s="51"/>
    </row>
    <row r="64" spans="1:13" s="60" customFormat="1" outlineLevel="5">
      <c r="A64" s="234" t="s">
        <v>73</v>
      </c>
      <c r="B64" s="41" t="s">
        <v>28</v>
      </c>
      <c r="C64" s="41" t="s">
        <v>27</v>
      </c>
      <c r="D64" s="41" t="s">
        <v>60</v>
      </c>
      <c r="E64" s="42">
        <v>853</v>
      </c>
      <c r="F64" s="43"/>
      <c r="G64" s="43"/>
      <c r="H64" s="44">
        <v>653</v>
      </c>
      <c r="I64" s="45">
        <v>653</v>
      </c>
      <c r="J64" s="62">
        <v>0</v>
      </c>
      <c r="K64" s="46">
        <f t="shared" si="1"/>
        <v>653</v>
      </c>
      <c r="L64" s="51"/>
      <c r="M64" s="51"/>
    </row>
    <row r="65" spans="1:13" s="57" customFormat="1" outlineLevel="3">
      <c r="A65" s="63" t="s">
        <v>238</v>
      </c>
      <c r="B65" s="52" t="s">
        <v>28</v>
      </c>
      <c r="C65" s="52" t="s">
        <v>27</v>
      </c>
      <c r="D65" s="47" t="s">
        <v>239</v>
      </c>
      <c r="E65" s="53" t="s">
        <v>29</v>
      </c>
      <c r="F65" s="47"/>
      <c r="G65" s="47"/>
      <c r="H65" s="54">
        <f>SUM(H66:H67)</f>
        <v>25000000</v>
      </c>
      <c r="I65" s="54">
        <f>SUM(I66:I67)</f>
        <v>0</v>
      </c>
      <c r="J65" s="54">
        <f>SUM(J66:J67)</f>
        <v>0</v>
      </c>
      <c r="K65" s="50">
        <f>SUM(K66:K67)</f>
        <v>0</v>
      </c>
      <c r="L65" s="56"/>
      <c r="M65" s="56"/>
    </row>
    <row r="66" spans="1:13" s="60" customFormat="1" ht="36" outlineLevel="5">
      <c r="A66" s="234" t="s">
        <v>30</v>
      </c>
      <c r="B66" s="41" t="s">
        <v>28</v>
      </c>
      <c r="C66" s="41" t="s">
        <v>27</v>
      </c>
      <c r="D66" s="41" t="s">
        <v>239</v>
      </c>
      <c r="E66" s="42" t="s">
        <v>31</v>
      </c>
      <c r="F66" s="41" t="s">
        <v>252</v>
      </c>
      <c r="G66" s="41" t="s">
        <v>36</v>
      </c>
      <c r="H66" s="80">
        <v>24750000</v>
      </c>
      <c r="I66" s="58">
        <v>0</v>
      </c>
      <c r="J66" s="59">
        <v>0</v>
      </c>
      <c r="K66" s="46">
        <f>I66-J66</f>
        <v>0</v>
      </c>
      <c r="L66" s="51"/>
      <c r="M66" s="51"/>
    </row>
    <row r="67" spans="1:13" s="60" customFormat="1" ht="36" outlineLevel="5">
      <c r="A67" s="234" t="s">
        <v>30</v>
      </c>
      <c r="B67" s="41" t="s">
        <v>28</v>
      </c>
      <c r="C67" s="41" t="s">
        <v>27</v>
      </c>
      <c r="D67" s="41" t="s">
        <v>239</v>
      </c>
      <c r="E67" s="42" t="s">
        <v>31</v>
      </c>
      <c r="F67" s="41" t="s">
        <v>252</v>
      </c>
      <c r="G67" s="41" t="s">
        <v>35</v>
      </c>
      <c r="H67" s="80">
        <v>250000</v>
      </c>
      <c r="I67" s="58">
        <v>0</v>
      </c>
      <c r="J67" s="59">
        <v>0</v>
      </c>
      <c r="K67" s="46">
        <f>I67-J67</f>
        <v>0</v>
      </c>
      <c r="L67" s="51"/>
      <c r="M67" s="51"/>
    </row>
    <row r="68" spans="1:13" s="57" customFormat="1" ht="48" outlineLevel="3">
      <c r="A68" s="63" t="s">
        <v>75</v>
      </c>
      <c r="B68" s="52" t="s">
        <v>28</v>
      </c>
      <c r="C68" s="52" t="s">
        <v>27</v>
      </c>
      <c r="D68" s="52" t="s">
        <v>76</v>
      </c>
      <c r="E68" s="53" t="s">
        <v>29</v>
      </c>
      <c r="F68" s="47"/>
      <c r="G68" s="47"/>
      <c r="H68" s="54">
        <f>SUM(H69)</f>
        <v>0</v>
      </c>
      <c r="I68" s="40">
        <f>SUM(I69)</f>
        <v>0</v>
      </c>
      <c r="J68" s="55">
        <f>SUM(J69)</f>
        <v>0</v>
      </c>
      <c r="K68" s="50">
        <f>SUM(K69)</f>
        <v>0</v>
      </c>
      <c r="L68" s="56"/>
      <c r="M68" s="56"/>
    </row>
    <row r="69" spans="1:13" s="60" customFormat="1" ht="60" outlineLevel="5">
      <c r="A69" s="234" t="s">
        <v>48</v>
      </c>
      <c r="B69" s="41" t="s">
        <v>28</v>
      </c>
      <c r="C69" s="41" t="s">
        <v>27</v>
      </c>
      <c r="D69" s="41" t="s">
        <v>76</v>
      </c>
      <c r="E69" s="42" t="s">
        <v>49</v>
      </c>
      <c r="F69" s="43"/>
      <c r="G69" s="43"/>
      <c r="H69" s="44">
        <v>0</v>
      </c>
      <c r="I69" s="45">
        <v>0</v>
      </c>
      <c r="J69" s="59">
        <v>0</v>
      </c>
      <c r="K69" s="46">
        <f>I69-J69</f>
        <v>0</v>
      </c>
      <c r="L69" s="51"/>
      <c r="M69" s="51"/>
    </row>
    <row r="70" spans="1:13" s="81" customFormat="1" ht="48" outlineLevel="5">
      <c r="A70" s="63" t="s">
        <v>201</v>
      </c>
      <c r="B70" s="52" t="s">
        <v>28</v>
      </c>
      <c r="C70" s="52" t="s">
        <v>27</v>
      </c>
      <c r="D70" s="52" t="s">
        <v>263</v>
      </c>
      <c r="E70" s="53" t="s">
        <v>29</v>
      </c>
      <c r="F70" s="47"/>
      <c r="G70" s="47"/>
      <c r="H70" s="54">
        <f>SUM(H71)</f>
        <v>750000</v>
      </c>
      <c r="I70" s="54">
        <f>SUM(I71)</f>
        <v>750000</v>
      </c>
      <c r="J70" s="54">
        <f>SUM(J71)</f>
        <v>292500</v>
      </c>
      <c r="K70" s="50">
        <f>SUM(K71)</f>
        <v>457500</v>
      </c>
      <c r="L70" s="51"/>
      <c r="M70" s="56"/>
    </row>
    <row r="71" spans="1:13" s="81" customFormat="1" ht="60" outlineLevel="5">
      <c r="A71" s="234" t="s">
        <v>48</v>
      </c>
      <c r="B71" s="41" t="s">
        <v>28</v>
      </c>
      <c r="C71" s="41" t="s">
        <v>27</v>
      </c>
      <c r="D71" s="41" t="s">
        <v>263</v>
      </c>
      <c r="E71" s="42">
        <v>244</v>
      </c>
      <c r="F71" s="82"/>
      <c r="G71" s="82"/>
      <c r="H71" s="83">
        <v>750000</v>
      </c>
      <c r="I71" s="84">
        <v>750000</v>
      </c>
      <c r="J71" s="85">
        <v>292500</v>
      </c>
      <c r="K71" s="307">
        <f>I71-J71</f>
        <v>457500</v>
      </c>
      <c r="L71" s="51"/>
      <c r="M71" s="56"/>
    </row>
    <row r="72" spans="1:13" s="60" customFormat="1" ht="60" outlineLevel="5">
      <c r="A72" s="63" t="s">
        <v>258</v>
      </c>
      <c r="B72" s="52">
        <v>148</v>
      </c>
      <c r="C72" s="52" t="s">
        <v>27</v>
      </c>
      <c r="D72" s="52" t="s">
        <v>259</v>
      </c>
      <c r="E72" s="53" t="s">
        <v>29</v>
      </c>
      <c r="F72" s="47"/>
      <c r="G72" s="47"/>
      <c r="H72" s="54">
        <f>SUM(H73:H74)</f>
        <v>200460036</v>
      </c>
      <c r="I72" s="54">
        <f>SUM(I73:I74)</f>
        <v>53411919</v>
      </c>
      <c r="J72" s="54">
        <f>SUM(J73:J74)</f>
        <v>0</v>
      </c>
      <c r="K72" s="40">
        <f>K73+K74</f>
        <v>53411919</v>
      </c>
      <c r="L72" s="51"/>
      <c r="M72" s="51"/>
    </row>
    <row r="73" spans="1:13" s="51" customFormat="1" ht="60" outlineLevel="5">
      <c r="A73" s="235" t="s">
        <v>48</v>
      </c>
      <c r="B73" s="69" t="s">
        <v>28</v>
      </c>
      <c r="C73" s="69" t="s">
        <v>27</v>
      </c>
      <c r="D73" s="69" t="s">
        <v>259</v>
      </c>
      <c r="E73" s="70">
        <v>811</v>
      </c>
      <c r="F73" s="71" t="s">
        <v>261</v>
      </c>
      <c r="G73" s="41" t="s">
        <v>35</v>
      </c>
      <c r="H73" s="87">
        <v>2004636</v>
      </c>
      <c r="I73" s="87">
        <v>534119</v>
      </c>
      <c r="J73" s="306">
        <v>0</v>
      </c>
      <c r="K73" s="121">
        <f>I73-J73</f>
        <v>534119</v>
      </c>
    </row>
    <row r="74" spans="1:13" s="74" customFormat="1" ht="60" outlineLevel="5">
      <c r="A74" s="235" t="s">
        <v>48</v>
      </c>
      <c r="B74" s="69" t="s">
        <v>28</v>
      </c>
      <c r="C74" s="69" t="s">
        <v>27</v>
      </c>
      <c r="D74" s="69" t="s">
        <v>259</v>
      </c>
      <c r="E74" s="70">
        <v>811</v>
      </c>
      <c r="F74" s="71" t="s">
        <v>261</v>
      </c>
      <c r="G74" s="41" t="s">
        <v>36</v>
      </c>
      <c r="H74" s="87">
        <v>198455400</v>
      </c>
      <c r="I74" s="87">
        <v>52877800</v>
      </c>
      <c r="J74" s="306">
        <v>0</v>
      </c>
      <c r="K74" s="121">
        <f>I74-J74</f>
        <v>52877800</v>
      </c>
      <c r="L74" s="51"/>
      <c r="M74" s="51"/>
    </row>
    <row r="75" spans="1:13" s="57" customFormat="1" ht="72" outlineLevel="3">
      <c r="A75" s="63" t="s">
        <v>77</v>
      </c>
      <c r="B75" s="52" t="s">
        <v>28</v>
      </c>
      <c r="C75" s="52" t="s">
        <v>78</v>
      </c>
      <c r="D75" s="52" t="s">
        <v>79</v>
      </c>
      <c r="E75" s="53" t="s">
        <v>29</v>
      </c>
      <c r="F75" s="47"/>
      <c r="G75" s="47"/>
      <c r="H75" s="54">
        <f>SUM(H76:H77)</f>
        <v>172015200</v>
      </c>
      <c r="I75" s="40">
        <f>SUM(I76:I77)</f>
        <v>102922200</v>
      </c>
      <c r="J75" s="55">
        <f>SUM(J76:J77)</f>
        <v>102716308.09999999</v>
      </c>
      <c r="K75" s="77">
        <f>SUM(K76:K77)</f>
        <v>205891.90000000002</v>
      </c>
      <c r="L75" s="56"/>
      <c r="M75" s="56"/>
    </row>
    <row r="76" spans="1:13" s="60" customFormat="1" outlineLevel="5">
      <c r="A76" s="234" t="s">
        <v>30</v>
      </c>
      <c r="B76" s="41" t="s">
        <v>28</v>
      </c>
      <c r="C76" s="41" t="s">
        <v>78</v>
      </c>
      <c r="D76" s="41" t="s">
        <v>79</v>
      </c>
      <c r="E76" s="42" t="s">
        <v>31</v>
      </c>
      <c r="F76" s="43"/>
      <c r="G76" s="43"/>
      <c r="H76" s="44">
        <v>1200000</v>
      </c>
      <c r="I76" s="45">
        <v>730000</v>
      </c>
      <c r="J76" s="62">
        <v>617215.1</v>
      </c>
      <c r="K76" s="46">
        <f>I76-J76</f>
        <v>112784.90000000002</v>
      </c>
      <c r="L76" s="51"/>
      <c r="M76" s="51"/>
    </row>
    <row r="77" spans="1:13" s="60" customFormat="1" ht="36" outlineLevel="5">
      <c r="A77" s="61" t="s">
        <v>37</v>
      </c>
      <c r="B77" s="41" t="s">
        <v>28</v>
      </c>
      <c r="C77" s="41" t="s">
        <v>78</v>
      </c>
      <c r="D77" s="41" t="s">
        <v>79</v>
      </c>
      <c r="E77" s="42" t="s">
        <v>80</v>
      </c>
      <c r="F77" s="43"/>
      <c r="G77" s="43"/>
      <c r="H77" s="89">
        <v>170815200</v>
      </c>
      <c r="I77" s="45">
        <v>102192200</v>
      </c>
      <c r="J77" s="62">
        <v>102099093</v>
      </c>
      <c r="K77" s="46">
        <f>I77-J77</f>
        <v>93107</v>
      </c>
      <c r="L77" s="51"/>
      <c r="M77" s="51"/>
    </row>
    <row r="78" spans="1:13" s="57" customFormat="1" ht="60" outlineLevel="3">
      <c r="A78" s="63" t="s">
        <v>81</v>
      </c>
      <c r="B78" s="52" t="s">
        <v>28</v>
      </c>
      <c r="C78" s="52" t="s">
        <v>78</v>
      </c>
      <c r="D78" s="52" t="s">
        <v>82</v>
      </c>
      <c r="E78" s="53" t="s">
        <v>29</v>
      </c>
      <c r="F78" s="47"/>
      <c r="G78" s="47"/>
      <c r="H78" s="54">
        <f>SUM(H79:H79)</f>
        <v>75731500</v>
      </c>
      <c r="I78" s="40">
        <f>SUM(I79:I79)</f>
        <v>5174400</v>
      </c>
      <c r="J78" s="90">
        <f>SUM(J79:J79)</f>
        <v>5174400</v>
      </c>
      <c r="K78" s="91">
        <f>SUM(K79:K79)</f>
        <v>0</v>
      </c>
      <c r="L78" s="56"/>
      <c r="M78" s="56"/>
    </row>
    <row r="79" spans="1:13" s="60" customFormat="1" ht="36" outlineLevel="5">
      <c r="A79" s="234" t="s">
        <v>83</v>
      </c>
      <c r="B79" s="41" t="s">
        <v>28</v>
      </c>
      <c r="C79" s="41" t="s">
        <v>78</v>
      </c>
      <c r="D79" s="41" t="s">
        <v>82</v>
      </c>
      <c r="E79" s="42" t="s">
        <v>84</v>
      </c>
      <c r="F79" s="41" t="s">
        <v>235</v>
      </c>
      <c r="G79" s="41" t="s">
        <v>36</v>
      </c>
      <c r="H79" s="44">
        <v>75731500</v>
      </c>
      <c r="I79" s="58">
        <v>5174400</v>
      </c>
      <c r="J79" s="62">
        <v>5174400</v>
      </c>
      <c r="K79" s="92">
        <f>I79-J79</f>
        <v>0</v>
      </c>
      <c r="L79" s="93"/>
      <c r="M79" s="51"/>
    </row>
    <row r="80" spans="1:13" s="57" customFormat="1" ht="24" outlineLevel="3">
      <c r="A80" s="63" t="s">
        <v>59</v>
      </c>
      <c r="B80" s="52" t="s">
        <v>28</v>
      </c>
      <c r="C80" s="52" t="s">
        <v>86</v>
      </c>
      <c r="D80" s="52" t="s">
        <v>87</v>
      </c>
      <c r="E80" s="53" t="s">
        <v>29</v>
      </c>
      <c r="F80" s="47"/>
      <c r="G80" s="47"/>
      <c r="H80" s="54">
        <f>SUM(H81:H91)</f>
        <v>3695696989.25</v>
      </c>
      <c r="I80" s="40">
        <f>SUM(I81:I91)</f>
        <v>2151275010</v>
      </c>
      <c r="J80" s="90">
        <f>SUM(J81:J91)</f>
        <v>2142548341.4000001</v>
      </c>
      <c r="K80" s="91">
        <f>SUM(K81:K91)</f>
        <v>8726668.6000000052</v>
      </c>
      <c r="L80" s="56"/>
      <c r="M80" s="56"/>
    </row>
    <row r="81" spans="1:13" s="60" customFormat="1" outlineLevel="5">
      <c r="A81" s="234" t="s">
        <v>61</v>
      </c>
      <c r="B81" s="41" t="s">
        <v>28</v>
      </c>
      <c r="C81" s="41" t="s">
        <v>86</v>
      </c>
      <c r="D81" s="41" t="s">
        <v>87</v>
      </c>
      <c r="E81" s="42" t="s">
        <v>62</v>
      </c>
      <c r="F81" s="43"/>
      <c r="G81" s="43"/>
      <c r="H81" s="44">
        <v>130027146</v>
      </c>
      <c r="I81" s="58">
        <v>72505400</v>
      </c>
      <c r="J81" s="78">
        <v>70643712.209999993</v>
      </c>
      <c r="K81" s="46">
        <f t="shared" ref="K81:K110" si="2">I81-J81</f>
        <v>1861687.7900000066</v>
      </c>
      <c r="L81" s="51"/>
      <c r="M81" s="51"/>
    </row>
    <row r="82" spans="1:13" s="60" customFormat="1" ht="24" outlineLevel="5">
      <c r="A82" s="234" t="s">
        <v>88</v>
      </c>
      <c r="B82" s="41" t="s">
        <v>28</v>
      </c>
      <c r="C82" s="41" t="s">
        <v>86</v>
      </c>
      <c r="D82" s="41" t="s">
        <v>87</v>
      </c>
      <c r="E82" s="42">
        <v>112</v>
      </c>
      <c r="F82" s="43"/>
      <c r="G82" s="43"/>
      <c r="H82" s="44">
        <v>0</v>
      </c>
      <c r="I82" s="58">
        <v>0</v>
      </c>
      <c r="J82" s="62">
        <v>0</v>
      </c>
      <c r="K82" s="46">
        <f t="shared" si="2"/>
        <v>0</v>
      </c>
      <c r="L82" s="51"/>
      <c r="M82" s="51"/>
    </row>
    <row r="83" spans="1:13" s="60" customFormat="1" ht="48" outlineLevel="5">
      <c r="A83" s="234" t="s">
        <v>63</v>
      </c>
      <c r="B83" s="41" t="s">
        <v>28</v>
      </c>
      <c r="C83" s="41" t="s">
        <v>86</v>
      </c>
      <c r="D83" s="41" t="s">
        <v>87</v>
      </c>
      <c r="E83" s="42" t="s">
        <v>64</v>
      </c>
      <c r="F83" s="43"/>
      <c r="G83" s="43"/>
      <c r="H83" s="44">
        <v>39268194</v>
      </c>
      <c r="I83" s="58">
        <v>21896950</v>
      </c>
      <c r="J83" s="78">
        <v>20536610.02</v>
      </c>
      <c r="K83" s="46">
        <f t="shared" si="2"/>
        <v>1360339.9800000004</v>
      </c>
      <c r="L83" s="51"/>
      <c r="M83" s="51"/>
    </row>
    <row r="84" spans="1:13" s="60" customFormat="1" ht="24" outlineLevel="5">
      <c r="A84" s="234" t="s">
        <v>65</v>
      </c>
      <c r="B84" s="41" t="s">
        <v>28</v>
      </c>
      <c r="C84" s="41" t="s">
        <v>86</v>
      </c>
      <c r="D84" s="41" t="s">
        <v>87</v>
      </c>
      <c r="E84" s="42" t="s">
        <v>66</v>
      </c>
      <c r="F84" s="43"/>
      <c r="G84" s="43"/>
      <c r="H84" s="44">
        <v>465168</v>
      </c>
      <c r="I84" s="58">
        <v>271600</v>
      </c>
      <c r="J84" s="62">
        <v>196687.54</v>
      </c>
      <c r="K84" s="46">
        <f t="shared" si="2"/>
        <v>74912.459999999992</v>
      </c>
      <c r="L84" s="51"/>
      <c r="M84" s="51"/>
    </row>
    <row r="85" spans="1:13" s="60" customFormat="1" outlineLevel="5">
      <c r="A85" s="234" t="s">
        <v>30</v>
      </c>
      <c r="B85" s="41" t="s">
        <v>28</v>
      </c>
      <c r="C85" s="41" t="s">
        <v>86</v>
      </c>
      <c r="D85" s="41" t="s">
        <v>87</v>
      </c>
      <c r="E85" s="42" t="s">
        <v>31</v>
      </c>
      <c r="F85" s="43"/>
      <c r="G85" s="43"/>
      <c r="H85" s="44">
        <v>29589568.25</v>
      </c>
      <c r="I85" s="58">
        <v>16592100</v>
      </c>
      <c r="J85" s="62">
        <v>11881849.050000001</v>
      </c>
      <c r="K85" s="46">
        <f t="shared" si="2"/>
        <v>4710250.9499999993</v>
      </c>
      <c r="L85" s="51"/>
      <c r="M85" s="51"/>
    </row>
    <row r="86" spans="1:13" s="60" customFormat="1" outlineLevel="5">
      <c r="A86" s="234" t="s">
        <v>203</v>
      </c>
      <c r="B86" s="41" t="s">
        <v>28</v>
      </c>
      <c r="C86" s="41" t="s">
        <v>86</v>
      </c>
      <c r="D86" s="41" t="s">
        <v>87</v>
      </c>
      <c r="E86" s="42">
        <v>247</v>
      </c>
      <c r="F86" s="43"/>
      <c r="G86" s="43"/>
      <c r="H86" s="44">
        <v>4091253</v>
      </c>
      <c r="I86" s="58">
        <v>2727300</v>
      </c>
      <c r="J86" s="62">
        <v>2047092.58</v>
      </c>
      <c r="K86" s="46">
        <f t="shared" si="2"/>
        <v>680207.41999999993</v>
      </c>
      <c r="L86" s="51"/>
      <c r="M86" s="51"/>
    </row>
    <row r="87" spans="1:13" s="60" customFormat="1" ht="60" outlineLevel="5">
      <c r="A87" s="234" t="s">
        <v>67</v>
      </c>
      <c r="B87" s="41" t="s">
        <v>28</v>
      </c>
      <c r="C87" s="41" t="s">
        <v>86</v>
      </c>
      <c r="D87" s="41" t="s">
        <v>87</v>
      </c>
      <c r="E87" s="42" t="s">
        <v>68</v>
      </c>
      <c r="F87" s="43"/>
      <c r="G87" s="43"/>
      <c r="H87" s="44">
        <v>3491217360</v>
      </c>
      <c r="I87" s="58">
        <v>2036543460</v>
      </c>
      <c r="J87" s="78">
        <v>2036543460</v>
      </c>
      <c r="K87" s="46">
        <f t="shared" si="2"/>
        <v>0</v>
      </c>
      <c r="L87" s="51"/>
      <c r="M87" s="51"/>
    </row>
    <row r="88" spans="1:13" s="60" customFormat="1" ht="24" outlineLevel="5">
      <c r="A88" s="234" t="s">
        <v>52</v>
      </c>
      <c r="B88" s="41" t="s">
        <v>28</v>
      </c>
      <c r="C88" s="41" t="s">
        <v>86</v>
      </c>
      <c r="D88" s="41" t="s">
        <v>87</v>
      </c>
      <c r="E88" s="42" t="s">
        <v>53</v>
      </c>
      <c r="F88" s="43"/>
      <c r="G88" s="43"/>
      <c r="H88" s="44">
        <v>0</v>
      </c>
      <c r="I88" s="58">
        <v>0</v>
      </c>
      <c r="J88" s="62">
        <v>0</v>
      </c>
      <c r="K88" s="46">
        <f t="shared" si="2"/>
        <v>0</v>
      </c>
      <c r="L88" s="51"/>
      <c r="M88" s="51"/>
    </row>
    <row r="89" spans="1:13" s="60" customFormat="1" ht="24" outlineLevel="5">
      <c r="A89" s="234" t="s">
        <v>69</v>
      </c>
      <c r="B89" s="41" t="s">
        <v>28</v>
      </c>
      <c r="C89" s="41" t="s">
        <v>86</v>
      </c>
      <c r="D89" s="41" t="s">
        <v>87</v>
      </c>
      <c r="E89" s="42" t="s">
        <v>70</v>
      </c>
      <c r="F89" s="43"/>
      <c r="G89" s="43"/>
      <c r="H89" s="44">
        <v>923473</v>
      </c>
      <c r="I89" s="58">
        <v>692600</v>
      </c>
      <c r="J89" s="62">
        <v>678838</v>
      </c>
      <c r="K89" s="46">
        <f t="shared" si="2"/>
        <v>13762</v>
      </c>
      <c r="L89" s="51"/>
      <c r="M89" s="51"/>
    </row>
    <row r="90" spans="1:13" s="60" customFormat="1" outlineLevel="5">
      <c r="A90" s="234" t="s">
        <v>71</v>
      </c>
      <c r="B90" s="41" t="s">
        <v>28</v>
      </c>
      <c r="C90" s="41" t="s">
        <v>86</v>
      </c>
      <c r="D90" s="41" t="s">
        <v>87</v>
      </c>
      <c r="E90" s="42" t="s">
        <v>72</v>
      </c>
      <c r="F90" s="43"/>
      <c r="G90" s="43"/>
      <c r="H90" s="44">
        <v>36851</v>
      </c>
      <c r="I90" s="58">
        <v>27600</v>
      </c>
      <c r="J90" s="62">
        <v>20092</v>
      </c>
      <c r="K90" s="46">
        <f t="shared" si="2"/>
        <v>7508</v>
      </c>
      <c r="L90" s="51"/>
      <c r="M90" s="51"/>
    </row>
    <row r="91" spans="1:13" s="60" customFormat="1" outlineLevel="5">
      <c r="A91" s="234" t="s">
        <v>73</v>
      </c>
      <c r="B91" s="41" t="s">
        <v>28</v>
      </c>
      <c r="C91" s="41" t="s">
        <v>86</v>
      </c>
      <c r="D91" s="41" t="s">
        <v>87</v>
      </c>
      <c r="E91" s="42">
        <v>853</v>
      </c>
      <c r="F91" s="43"/>
      <c r="G91" s="43"/>
      <c r="H91" s="44">
        <v>77976</v>
      </c>
      <c r="I91" s="58">
        <v>18000</v>
      </c>
      <c r="J91" s="62">
        <v>0</v>
      </c>
      <c r="K91" s="46">
        <f t="shared" si="2"/>
        <v>18000</v>
      </c>
      <c r="L91" s="51"/>
      <c r="M91" s="51"/>
    </row>
    <row r="92" spans="1:13" s="81" customFormat="1" ht="96" outlineLevel="5">
      <c r="A92" s="63" t="s">
        <v>202</v>
      </c>
      <c r="B92" s="52" t="s">
        <v>28</v>
      </c>
      <c r="C92" s="52" t="s">
        <v>86</v>
      </c>
      <c r="D92" s="52">
        <v>2220681950</v>
      </c>
      <c r="E92" s="53" t="s">
        <v>29</v>
      </c>
      <c r="F92" s="94"/>
      <c r="G92" s="94"/>
      <c r="H92" s="95">
        <f>SUM(H93:H93)</f>
        <v>3025800</v>
      </c>
      <c r="I92" s="96">
        <f>SUM(I93:I93)</f>
        <v>756200</v>
      </c>
      <c r="J92" s="97">
        <f>SUM(J93:J93)</f>
        <v>466195.69</v>
      </c>
      <c r="K92" s="98">
        <f>SUM(K93:K93)</f>
        <v>290004.31</v>
      </c>
      <c r="L92" s="56"/>
      <c r="M92" s="56"/>
    </row>
    <row r="93" spans="1:13" s="60" customFormat="1" outlineLevel="5">
      <c r="A93" s="234" t="s">
        <v>61</v>
      </c>
      <c r="B93" s="41" t="s">
        <v>28</v>
      </c>
      <c r="C93" s="41" t="s">
        <v>86</v>
      </c>
      <c r="D93" s="41">
        <v>2220681950</v>
      </c>
      <c r="E93" s="42">
        <v>631</v>
      </c>
      <c r="F93" s="43"/>
      <c r="G93" s="43"/>
      <c r="H93" s="44">
        <v>3025800</v>
      </c>
      <c r="I93" s="58">
        <v>756200</v>
      </c>
      <c r="J93" s="62">
        <v>466195.69</v>
      </c>
      <c r="K93" s="46">
        <f t="shared" si="2"/>
        <v>290004.31</v>
      </c>
      <c r="L93" s="56"/>
      <c r="M93" s="56"/>
    </row>
    <row r="94" spans="1:13" s="57" customFormat="1" ht="108" outlineLevel="5">
      <c r="A94" s="99" t="s">
        <v>240</v>
      </c>
      <c r="B94" s="52">
        <v>148</v>
      </c>
      <c r="C94" s="52">
        <v>1003</v>
      </c>
      <c r="D94" s="100" t="s">
        <v>241</v>
      </c>
      <c r="E94" s="53" t="s">
        <v>29</v>
      </c>
      <c r="F94" s="52"/>
      <c r="G94" s="52"/>
      <c r="H94" s="96">
        <f>SUM(H95)</f>
        <v>0</v>
      </c>
      <c r="I94" s="96">
        <f>SUM(I95)</f>
        <v>0</v>
      </c>
      <c r="J94" s="101">
        <f>SUM(J95)</f>
        <v>0</v>
      </c>
      <c r="K94" s="102">
        <f>SUM(K95)</f>
        <v>0</v>
      </c>
      <c r="L94" s="56"/>
      <c r="M94" s="56"/>
    </row>
    <row r="95" spans="1:13" s="106" customFormat="1" ht="36" outlineLevel="5">
      <c r="A95" s="103" t="s">
        <v>92</v>
      </c>
      <c r="B95" s="41">
        <v>148</v>
      </c>
      <c r="C95" s="41">
        <v>1003</v>
      </c>
      <c r="D95" s="104" t="s">
        <v>241</v>
      </c>
      <c r="E95" s="42">
        <v>322</v>
      </c>
      <c r="F95" s="105" t="s">
        <v>250</v>
      </c>
      <c r="G95" s="41" t="s">
        <v>36</v>
      </c>
      <c r="H95" s="44">
        <v>0</v>
      </c>
      <c r="I95" s="58">
        <v>0</v>
      </c>
      <c r="J95" s="59">
        <v>0</v>
      </c>
      <c r="K95" s="46">
        <f t="shared" ref="K95:K99" si="3">I95-J95</f>
        <v>0</v>
      </c>
      <c r="L95" s="56"/>
      <c r="M95" s="56"/>
    </row>
    <row r="96" spans="1:13" s="106" customFormat="1" ht="108" outlineLevel="5">
      <c r="A96" s="233" t="s">
        <v>240</v>
      </c>
      <c r="B96" s="47">
        <v>148</v>
      </c>
      <c r="C96" s="47">
        <v>1003</v>
      </c>
      <c r="D96" s="47" t="s">
        <v>267</v>
      </c>
      <c r="E96" s="48">
        <v>322</v>
      </c>
      <c r="F96" s="47" t="s">
        <v>250</v>
      </c>
      <c r="G96" s="47" t="s">
        <v>36</v>
      </c>
      <c r="H96" s="49">
        <v>8806300</v>
      </c>
      <c r="I96" s="49">
        <v>8806300</v>
      </c>
      <c r="J96" s="49">
        <v>8806300</v>
      </c>
      <c r="K96" s="49">
        <f>I96-J96</f>
        <v>0</v>
      </c>
      <c r="L96" s="56"/>
      <c r="M96" s="56"/>
    </row>
    <row r="97" spans="1:13" s="106" customFormat="1" ht="72" outlineLevel="5">
      <c r="A97" s="233" t="s">
        <v>264</v>
      </c>
      <c r="B97" s="47">
        <v>148</v>
      </c>
      <c r="C97" s="47">
        <v>1003</v>
      </c>
      <c r="D97" s="47">
        <v>9990099300</v>
      </c>
      <c r="E97" s="53" t="s">
        <v>29</v>
      </c>
      <c r="F97" s="47"/>
      <c r="G97" s="47"/>
      <c r="H97" s="49">
        <f>H98+H99</f>
        <v>99314100</v>
      </c>
      <c r="I97" s="49">
        <f>I98+I99</f>
        <v>180900</v>
      </c>
      <c r="J97" s="49">
        <f>J98+J99</f>
        <v>180450</v>
      </c>
      <c r="K97" s="308">
        <f>SUM(K98:K99)</f>
        <v>450</v>
      </c>
      <c r="L97" s="56"/>
      <c r="M97" s="56"/>
    </row>
    <row r="98" spans="1:13" s="106" customFormat="1" outlineLevel="5">
      <c r="A98" s="103" t="s">
        <v>30</v>
      </c>
      <c r="B98" s="41">
        <v>148</v>
      </c>
      <c r="C98" s="69">
        <v>1003</v>
      </c>
      <c r="D98" s="71">
        <v>9990099300</v>
      </c>
      <c r="E98" s="70">
        <v>244</v>
      </c>
      <c r="F98" s="107"/>
      <c r="G98" s="41"/>
      <c r="H98" s="44">
        <v>494100</v>
      </c>
      <c r="I98" s="58">
        <v>900</v>
      </c>
      <c r="J98" s="58">
        <v>450</v>
      </c>
      <c r="K98" s="108">
        <f t="shared" si="3"/>
        <v>450</v>
      </c>
      <c r="L98" s="56"/>
      <c r="M98" s="56"/>
    </row>
    <row r="99" spans="1:13" s="106" customFormat="1" ht="36" outlineLevel="5">
      <c r="A99" s="103" t="s">
        <v>139</v>
      </c>
      <c r="B99" s="41">
        <v>148</v>
      </c>
      <c r="C99" s="69">
        <v>1003</v>
      </c>
      <c r="D99" s="71">
        <v>9990099300</v>
      </c>
      <c r="E99" s="70">
        <v>313</v>
      </c>
      <c r="F99" s="107"/>
      <c r="G99" s="41"/>
      <c r="H99" s="44">
        <v>98820000</v>
      </c>
      <c r="I99" s="58">
        <v>180000</v>
      </c>
      <c r="J99" s="58">
        <v>180000</v>
      </c>
      <c r="K99" s="108">
        <f t="shared" si="3"/>
        <v>0</v>
      </c>
      <c r="L99" s="56"/>
      <c r="M99" s="56"/>
    </row>
    <row r="100" spans="1:13" s="57" customFormat="1" ht="36" outlineLevel="3">
      <c r="A100" s="63" t="s">
        <v>89</v>
      </c>
      <c r="B100" s="52" t="s">
        <v>28</v>
      </c>
      <c r="C100" s="52" t="s">
        <v>90</v>
      </c>
      <c r="D100" s="52" t="s">
        <v>91</v>
      </c>
      <c r="E100" s="53" t="s">
        <v>29</v>
      </c>
      <c r="F100" s="47"/>
      <c r="G100" s="47"/>
      <c r="H100" s="54">
        <f>SUM(H101:H102)</f>
        <v>154942300</v>
      </c>
      <c r="I100" s="75">
        <f>SUM(I101:I102)</f>
        <v>154942300</v>
      </c>
      <c r="J100" s="109">
        <f>SUM(J101:J102)</f>
        <v>154942300</v>
      </c>
      <c r="K100" s="109">
        <f>SUM(K101:K102)</f>
        <v>0</v>
      </c>
      <c r="L100" s="56"/>
      <c r="M100" s="56"/>
    </row>
    <row r="101" spans="1:13" s="117" customFormat="1" ht="36" outlineLevel="5">
      <c r="A101" s="236" t="s">
        <v>92</v>
      </c>
      <c r="B101" s="110" t="s">
        <v>28</v>
      </c>
      <c r="C101" s="110" t="s">
        <v>90</v>
      </c>
      <c r="D101" s="110" t="s">
        <v>91</v>
      </c>
      <c r="E101" s="111" t="s">
        <v>93</v>
      </c>
      <c r="F101" s="110" t="s">
        <v>210</v>
      </c>
      <c r="G101" s="110" t="s">
        <v>36</v>
      </c>
      <c r="H101" s="112">
        <v>0</v>
      </c>
      <c r="I101" s="113">
        <v>0</v>
      </c>
      <c r="J101" s="114">
        <v>0</v>
      </c>
      <c r="K101" s="115">
        <f t="shared" si="2"/>
        <v>0</v>
      </c>
      <c r="L101" s="116"/>
      <c r="M101" s="116"/>
    </row>
    <row r="102" spans="1:13" s="60" customFormat="1" ht="36" outlineLevel="5">
      <c r="A102" s="234" t="s">
        <v>92</v>
      </c>
      <c r="B102" s="41" t="s">
        <v>28</v>
      </c>
      <c r="C102" s="41" t="s">
        <v>90</v>
      </c>
      <c r="D102" s="41" t="s">
        <v>91</v>
      </c>
      <c r="E102" s="42" t="s">
        <v>93</v>
      </c>
      <c r="F102" s="41" t="s">
        <v>242</v>
      </c>
      <c r="G102" s="41" t="s">
        <v>36</v>
      </c>
      <c r="H102" s="44">
        <v>154942300</v>
      </c>
      <c r="I102" s="58">
        <v>154942300</v>
      </c>
      <c r="J102" s="78">
        <v>154942300</v>
      </c>
      <c r="K102" s="46">
        <f>I102-J102</f>
        <v>0</v>
      </c>
      <c r="L102" s="51"/>
      <c r="M102" s="51"/>
    </row>
    <row r="103" spans="1:13" s="57" customFormat="1" ht="48" outlineLevel="3">
      <c r="A103" s="63" t="s">
        <v>94</v>
      </c>
      <c r="B103" s="52" t="s">
        <v>28</v>
      </c>
      <c r="C103" s="52" t="s">
        <v>90</v>
      </c>
      <c r="D103" s="52" t="s">
        <v>95</v>
      </c>
      <c r="E103" s="53" t="s">
        <v>29</v>
      </c>
      <c r="F103" s="47"/>
      <c r="G103" s="47"/>
      <c r="H103" s="54">
        <f>SUM(H104:H105)</f>
        <v>206780300</v>
      </c>
      <c r="I103" s="40">
        <f>SUM(I104:I105)</f>
        <v>206780300</v>
      </c>
      <c r="J103" s="90">
        <f>SUM(J104:J105)</f>
        <v>206780300</v>
      </c>
      <c r="K103" s="91">
        <f>SUM(K104:K105)</f>
        <v>0</v>
      </c>
      <c r="L103" s="56"/>
      <c r="M103" s="56"/>
    </row>
    <row r="104" spans="1:13" s="117" customFormat="1" ht="36" outlineLevel="5">
      <c r="A104" s="118" t="s">
        <v>92</v>
      </c>
      <c r="B104" s="110" t="s">
        <v>28</v>
      </c>
      <c r="C104" s="110" t="s">
        <v>90</v>
      </c>
      <c r="D104" s="110" t="s">
        <v>95</v>
      </c>
      <c r="E104" s="111" t="s">
        <v>93</v>
      </c>
      <c r="F104" s="110" t="s">
        <v>211</v>
      </c>
      <c r="G104" s="110" t="s">
        <v>36</v>
      </c>
      <c r="H104" s="112">
        <v>0</v>
      </c>
      <c r="I104" s="113">
        <v>0</v>
      </c>
      <c r="J104" s="114">
        <v>0</v>
      </c>
      <c r="K104" s="115">
        <f t="shared" si="2"/>
        <v>0</v>
      </c>
      <c r="L104" s="116"/>
      <c r="M104" s="116"/>
    </row>
    <row r="105" spans="1:13" s="60" customFormat="1" ht="36" outlineLevel="5">
      <c r="A105" s="103" t="s">
        <v>92</v>
      </c>
      <c r="B105" s="41" t="s">
        <v>28</v>
      </c>
      <c r="C105" s="41" t="s">
        <v>90</v>
      </c>
      <c r="D105" s="41" t="s">
        <v>95</v>
      </c>
      <c r="E105" s="42" t="s">
        <v>93</v>
      </c>
      <c r="F105" s="41" t="s">
        <v>243</v>
      </c>
      <c r="G105" s="41" t="s">
        <v>36</v>
      </c>
      <c r="H105" s="44">
        <v>206780300</v>
      </c>
      <c r="I105" s="58">
        <v>206780300</v>
      </c>
      <c r="J105" s="78">
        <v>206780300</v>
      </c>
      <c r="K105" s="46">
        <f>I105-J105</f>
        <v>0</v>
      </c>
      <c r="L105" s="51"/>
      <c r="M105" s="51"/>
    </row>
    <row r="106" spans="1:13" s="57" customFormat="1" ht="24" outlineLevel="3">
      <c r="A106" s="237" t="s">
        <v>96</v>
      </c>
      <c r="B106" s="52" t="s">
        <v>28</v>
      </c>
      <c r="C106" s="52" t="s">
        <v>90</v>
      </c>
      <c r="D106" s="52" t="s">
        <v>97</v>
      </c>
      <c r="E106" s="53" t="s">
        <v>29</v>
      </c>
      <c r="F106" s="47"/>
      <c r="G106" s="47"/>
      <c r="H106" s="54">
        <f>SUM(H107)</f>
        <v>264942300</v>
      </c>
      <c r="I106" s="40">
        <f>SUM(I107)</f>
        <v>177020800</v>
      </c>
      <c r="J106" s="55">
        <f>SUM(J107)</f>
        <v>177020800</v>
      </c>
      <c r="K106" s="50">
        <f>SUM(K107)</f>
        <v>0</v>
      </c>
      <c r="L106" s="56"/>
      <c r="M106" s="119"/>
    </row>
    <row r="107" spans="1:13" s="60" customFormat="1" outlineLevel="5">
      <c r="A107" s="234" t="s">
        <v>92</v>
      </c>
      <c r="B107" s="41" t="s">
        <v>28</v>
      </c>
      <c r="C107" s="41" t="s">
        <v>90</v>
      </c>
      <c r="D107" s="41" t="s">
        <v>97</v>
      </c>
      <c r="E107" s="42" t="s">
        <v>93</v>
      </c>
      <c r="F107" s="43"/>
      <c r="G107" s="43"/>
      <c r="H107" s="44">
        <v>264942300</v>
      </c>
      <c r="I107" s="58">
        <v>177020800</v>
      </c>
      <c r="J107" s="78">
        <v>177020800</v>
      </c>
      <c r="K107" s="46">
        <f t="shared" si="2"/>
        <v>0</v>
      </c>
      <c r="L107" s="51"/>
      <c r="M107" s="51"/>
    </row>
    <row r="108" spans="1:13" s="57" customFormat="1" ht="36" outlineLevel="3">
      <c r="A108" s="63" t="s">
        <v>98</v>
      </c>
      <c r="B108" s="52" t="s">
        <v>28</v>
      </c>
      <c r="C108" s="52" t="s">
        <v>90</v>
      </c>
      <c r="D108" s="52">
        <v>2210252520</v>
      </c>
      <c r="E108" s="53" t="s">
        <v>29</v>
      </c>
      <c r="F108" s="47"/>
      <c r="G108" s="47"/>
      <c r="H108" s="54">
        <f>SUM(H109:H110)</f>
        <v>73141</v>
      </c>
      <c r="I108" s="40">
        <f>SUM(I109:I110)</f>
        <v>73141</v>
      </c>
      <c r="J108" s="55">
        <f>SUM(J109:J110)</f>
        <v>72599</v>
      </c>
      <c r="K108" s="50">
        <f>SUM(K109:K110)</f>
        <v>542</v>
      </c>
      <c r="L108" s="56"/>
      <c r="M108" s="56"/>
    </row>
    <row r="109" spans="1:13" s="60" customFormat="1" outlineLevel="5">
      <c r="A109" s="234" t="s">
        <v>30</v>
      </c>
      <c r="B109" s="41" t="s">
        <v>28</v>
      </c>
      <c r="C109" s="41" t="s">
        <v>90</v>
      </c>
      <c r="D109" s="41">
        <v>2210252520</v>
      </c>
      <c r="E109" s="42" t="s">
        <v>31</v>
      </c>
      <c r="F109" s="43"/>
      <c r="G109" s="43"/>
      <c r="H109" s="44">
        <v>542</v>
      </c>
      <c r="I109" s="58">
        <v>542</v>
      </c>
      <c r="J109" s="59">
        <v>0</v>
      </c>
      <c r="K109" s="46">
        <f t="shared" si="2"/>
        <v>542</v>
      </c>
      <c r="L109" s="51"/>
      <c r="M109" s="51"/>
    </row>
    <row r="110" spans="1:13" s="60" customFormat="1" ht="36" outlineLevel="5">
      <c r="A110" s="61" t="s">
        <v>37</v>
      </c>
      <c r="B110" s="41" t="s">
        <v>28</v>
      </c>
      <c r="C110" s="41" t="s">
        <v>90</v>
      </c>
      <c r="D110" s="41">
        <v>2210252520</v>
      </c>
      <c r="E110" s="42">
        <v>321</v>
      </c>
      <c r="F110" s="43"/>
      <c r="G110" s="43"/>
      <c r="H110" s="44">
        <v>72599</v>
      </c>
      <c r="I110" s="58">
        <v>72599</v>
      </c>
      <c r="J110" s="62">
        <v>72599</v>
      </c>
      <c r="K110" s="46">
        <f t="shared" si="2"/>
        <v>0</v>
      </c>
      <c r="L110" s="120"/>
      <c r="M110" s="51"/>
    </row>
    <row r="111" spans="1:13" s="57" customFormat="1" ht="121.5" customHeight="1" outlineLevel="3">
      <c r="A111" s="63" t="s">
        <v>99</v>
      </c>
      <c r="B111" s="52" t="s">
        <v>28</v>
      </c>
      <c r="C111" s="52" t="s">
        <v>90</v>
      </c>
      <c r="D111" s="52" t="s">
        <v>100</v>
      </c>
      <c r="E111" s="53" t="s">
        <v>29</v>
      </c>
      <c r="F111" s="47"/>
      <c r="G111" s="47"/>
      <c r="H111" s="54">
        <f>SUM(H112:H113)</f>
        <v>14777700</v>
      </c>
      <c r="I111" s="40">
        <f>SUM(I112:I113)</f>
        <v>8988704</v>
      </c>
      <c r="J111" s="55">
        <f>SUM(J112:J113)</f>
        <v>5782746.5599999996</v>
      </c>
      <c r="K111" s="50">
        <f>SUM(K112:K113)</f>
        <v>3205957.44</v>
      </c>
      <c r="L111" s="56"/>
      <c r="M111" s="56"/>
    </row>
    <row r="112" spans="1:13" s="60" customFormat="1" ht="20.25" customHeight="1" outlineLevel="5">
      <c r="A112" s="234" t="s">
        <v>30</v>
      </c>
      <c r="B112" s="41" t="s">
        <v>28</v>
      </c>
      <c r="C112" s="41" t="s">
        <v>90</v>
      </c>
      <c r="D112" s="41" t="s">
        <v>100</v>
      </c>
      <c r="E112" s="42" t="s">
        <v>31</v>
      </c>
      <c r="F112" s="43"/>
      <c r="G112" s="43"/>
      <c r="H112" s="44">
        <v>163700</v>
      </c>
      <c r="I112" s="58">
        <v>81768</v>
      </c>
      <c r="J112" s="62">
        <v>30746.560000000001</v>
      </c>
      <c r="K112" s="46">
        <f t="shared" ref="K112:K147" si="4">I112-J112</f>
        <v>51021.440000000002</v>
      </c>
      <c r="L112" s="51"/>
      <c r="M112" s="51"/>
    </row>
    <row r="113" spans="1:13" s="60" customFormat="1" ht="36" outlineLevel="5">
      <c r="A113" s="61" t="s">
        <v>37</v>
      </c>
      <c r="B113" s="41" t="s">
        <v>28</v>
      </c>
      <c r="C113" s="41" t="s">
        <v>90</v>
      </c>
      <c r="D113" s="41" t="s">
        <v>100</v>
      </c>
      <c r="E113" s="42" t="s">
        <v>80</v>
      </c>
      <c r="F113" s="43"/>
      <c r="G113" s="43"/>
      <c r="H113" s="89">
        <v>14614000</v>
      </c>
      <c r="I113" s="45">
        <v>8906936</v>
      </c>
      <c r="J113" s="62">
        <v>5752000</v>
      </c>
      <c r="K113" s="46">
        <f t="shared" si="4"/>
        <v>3154936</v>
      </c>
      <c r="L113" s="51"/>
      <c r="M113" s="51"/>
    </row>
    <row r="114" spans="1:13" s="57" customFormat="1" ht="60" outlineLevel="3">
      <c r="A114" s="63" t="s">
        <v>101</v>
      </c>
      <c r="B114" s="52" t="s">
        <v>28</v>
      </c>
      <c r="C114" s="52" t="s">
        <v>90</v>
      </c>
      <c r="D114" s="52" t="s">
        <v>102</v>
      </c>
      <c r="E114" s="53" t="s">
        <v>29</v>
      </c>
      <c r="F114" s="47"/>
      <c r="G114" s="47"/>
      <c r="H114" s="54">
        <f>SUM(H115:H116)</f>
        <v>4015600</v>
      </c>
      <c r="I114" s="40">
        <f>SUM(I115:I116)</f>
        <v>2227736</v>
      </c>
      <c r="J114" s="55">
        <f>SUM(J115:J116)</f>
        <v>2218840.4</v>
      </c>
      <c r="K114" s="50">
        <f>SUM(K115:K116)</f>
        <v>8895.5999999999985</v>
      </c>
      <c r="L114" s="56"/>
      <c r="M114" s="56"/>
    </row>
    <row r="115" spans="1:13" s="60" customFormat="1" outlineLevel="5">
      <c r="A115" s="234" t="s">
        <v>30</v>
      </c>
      <c r="B115" s="41" t="s">
        <v>28</v>
      </c>
      <c r="C115" s="41" t="s">
        <v>90</v>
      </c>
      <c r="D115" s="41" t="s">
        <v>102</v>
      </c>
      <c r="E115" s="42" t="s">
        <v>31</v>
      </c>
      <c r="F115" s="43"/>
      <c r="G115" s="43"/>
      <c r="H115" s="44">
        <v>55600</v>
      </c>
      <c r="I115" s="58">
        <v>27736</v>
      </c>
      <c r="J115" s="62">
        <v>18840.400000000001</v>
      </c>
      <c r="K115" s="46">
        <f t="shared" si="4"/>
        <v>8895.5999999999985</v>
      </c>
      <c r="L115" s="51"/>
      <c r="M115" s="51"/>
    </row>
    <row r="116" spans="1:13" s="60" customFormat="1" ht="36" outlineLevel="5">
      <c r="A116" s="61" t="s">
        <v>37</v>
      </c>
      <c r="B116" s="41" t="s">
        <v>28</v>
      </c>
      <c r="C116" s="41" t="s">
        <v>90</v>
      </c>
      <c r="D116" s="41" t="s">
        <v>102</v>
      </c>
      <c r="E116" s="42" t="s">
        <v>80</v>
      </c>
      <c r="F116" s="43"/>
      <c r="G116" s="43"/>
      <c r="H116" s="89">
        <v>3960000</v>
      </c>
      <c r="I116" s="45">
        <v>2200000</v>
      </c>
      <c r="J116" s="78">
        <v>2200000</v>
      </c>
      <c r="K116" s="46">
        <f t="shared" si="4"/>
        <v>0</v>
      </c>
      <c r="L116" s="51"/>
      <c r="M116" s="51"/>
    </row>
    <row r="117" spans="1:13" s="57" customFormat="1" ht="24" outlineLevel="3">
      <c r="A117" s="63" t="s">
        <v>103</v>
      </c>
      <c r="B117" s="52" t="s">
        <v>28</v>
      </c>
      <c r="C117" s="52" t="s">
        <v>90</v>
      </c>
      <c r="D117" s="52" t="s">
        <v>104</v>
      </c>
      <c r="E117" s="53" t="s">
        <v>29</v>
      </c>
      <c r="F117" s="47"/>
      <c r="G117" s="47"/>
      <c r="H117" s="54">
        <f>SUM(H119:H122)</f>
        <v>606497000</v>
      </c>
      <c r="I117" s="40">
        <f>SUM(I119:I122)</f>
        <v>339772274</v>
      </c>
      <c r="J117" s="55">
        <f>SUM(J118:J122)</f>
        <v>339078717.94</v>
      </c>
      <c r="K117" s="50">
        <f>SUM(K118:K122)</f>
        <v>693556.06000000262</v>
      </c>
      <c r="L117" s="56"/>
      <c r="M117" s="56"/>
    </row>
    <row r="118" spans="1:13" s="57" customFormat="1" ht="36" outlineLevel="3">
      <c r="A118" s="61" t="s">
        <v>37</v>
      </c>
      <c r="B118" s="41" t="s">
        <v>28</v>
      </c>
      <c r="C118" s="41" t="s">
        <v>90</v>
      </c>
      <c r="D118" s="41" t="s">
        <v>104</v>
      </c>
      <c r="E118" s="42">
        <v>321</v>
      </c>
      <c r="F118" s="71" t="s">
        <v>268</v>
      </c>
      <c r="G118" s="69" t="s">
        <v>36</v>
      </c>
      <c r="H118" s="88">
        <v>0</v>
      </c>
      <c r="I118" s="121">
        <v>0</v>
      </c>
      <c r="J118" s="122">
        <v>0</v>
      </c>
      <c r="K118" s="123">
        <f>I118-J118</f>
        <v>0</v>
      </c>
      <c r="L118" s="56"/>
      <c r="M118" s="56"/>
    </row>
    <row r="119" spans="1:13" s="60" customFormat="1" ht="36" outlineLevel="5">
      <c r="A119" s="61" t="s">
        <v>37</v>
      </c>
      <c r="B119" s="41" t="s">
        <v>28</v>
      </c>
      <c r="C119" s="41" t="s">
        <v>90</v>
      </c>
      <c r="D119" s="41" t="s">
        <v>104</v>
      </c>
      <c r="E119" s="42">
        <v>321</v>
      </c>
      <c r="F119" s="41"/>
      <c r="G119" s="41"/>
      <c r="H119" s="44">
        <v>0</v>
      </c>
      <c r="I119" s="58">
        <v>0</v>
      </c>
      <c r="J119" s="62">
        <v>-5987.87</v>
      </c>
      <c r="K119" s="46">
        <f>I119-J119</f>
        <v>5987.87</v>
      </c>
      <c r="L119" s="51"/>
      <c r="M119" s="56"/>
    </row>
    <row r="120" spans="1:13" s="60" customFormat="1" ht="36" outlineLevel="5">
      <c r="A120" s="124" t="s">
        <v>37</v>
      </c>
      <c r="B120" s="69" t="s">
        <v>28</v>
      </c>
      <c r="C120" s="69" t="s">
        <v>90</v>
      </c>
      <c r="D120" s="69" t="s">
        <v>104</v>
      </c>
      <c r="E120" s="70">
        <v>313</v>
      </c>
      <c r="F120" s="69" t="s">
        <v>213</v>
      </c>
      <c r="G120" s="69" t="s">
        <v>36</v>
      </c>
      <c r="H120" s="89">
        <v>0</v>
      </c>
      <c r="I120" s="45">
        <v>0</v>
      </c>
      <c r="J120" s="62">
        <v>-3278.64</v>
      </c>
      <c r="K120" s="46">
        <f t="shared" si="4"/>
        <v>3278.64</v>
      </c>
      <c r="L120" s="51"/>
      <c r="M120" s="56"/>
    </row>
    <row r="121" spans="1:13" s="60" customFormat="1" ht="36" outlineLevel="5">
      <c r="A121" s="235" t="s">
        <v>30</v>
      </c>
      <c r="B121" s="69" t="s">
        <v>28</v>
      </c>
      <c r="C121" s="69" t="s">
        <v>90</v>
      </c>
      <c r="D121" s="69" t="s">
        <v>104</v>
      </c>
      <c r="E121" s="70" t="s">
        <v>31</v>
      </c>
      <c r="F121" s="69" t="s">
        <v>244</v>
      </c>
      <c r="G121" s="69" t="s">
        <v>36</v>
      </c>
      <c r="H121" s="89">
        <v>8515000</v>
      </c>
      <c r="I121" s="45">
        <v>3149767</v>
      </c>
      <c r="J121" s="62">
        <v>2953712.26</v>
      </c>
      <c r="K121" s="46">
        <f t="shared" si="4"/>
        <v>196054.74000000022</v>
      </c>
      <c r="L121" s="51"/>
      <c r="M121" s="51"/>
    </row>
    <row r="122" spans="1:13" s="60" customFormat="1" ht="36" outlineLevel="5">
      <c r="A122" s="124" t="s">
        <v>37</v>
      </c>
      <c r="B122" s="69" t="s">
        <v>28</v>
      </c>
      <c r="C122" s="69" t="s">
        <v>90</v>
      </c>
      <c r="D122" s="69" t="s">
        <v>104</v>
      </c>
      <c r="E122" s="70" t="s">
        <v>38</v>
      </c>
      <c r="F122" s="69" t="s">
        <v>244</v>
      </c>
      <c r="G122" s="69" t="s">
        <v>36</v>
      </c>
      <c r="H122" s="89">
        <v>597982000</v>
      </c>
      <c r="I122" s="45">
        <v>336622507</v>
      </c>
      <c r="J122" s="122">
        <v>336134272.19</v>
      </c>
      <c r="K122" s="46">
        <f t="shared" si="4"/>
        <v>488234.81000000238</v>
      </c>
      <c r="L122" s="51"/>
      <c r="M122" s="51"/>
    </row>
    <row r="123" spans="1:13" s="57" customFormat="1" ht="24" outlineLevel="3">
      <c r="A123" s="63" t="s">
        <v>105</v>
      </c>
      <c r="B123" s="52" t="s">
        <v>28</v>
      </c>
      <c r="C123" s="52" t="s">
        <v>90</v>
      </c>
      <c r="D123" s="52" t="s">
        <v>106</v>
      </c>
      <c r="E123" s="53" t="s">
        <v>29</v>
      </c>
      <c r="F123" s="47"/>
      <c r="G123" s="47"/>
      <c r="H123" s="54">
        <f>SUM(H124:H125)</f>
        <v>457577400</v>
      </c>
      <c r="I123" s="40">
        <f>SUM(I124:I125)</f>
        <v>256363158</v>
      </c>
      <c r="J123" s="55">
        <f>SUM(J124:J125)</f>
        <v>250563457.41</v>
      </c>
      <c r="K123" s="50">
        <f>SUM(K124:K125)</f>
        <v>5799700.5900000129</v>
      </c>
      <c r="L123" s="56"/>
      <c r="M123" s="56"/>
    </row>
    <row r="124" spans="1:13" s="60" customFormat="1" outlineLevel="5">
      <c r="A124" s="234" t="s">
        <v>30</v>
      </c>
      <c r="B124" s="41" t="s">
        <v>28</v>
      </c>
      <c r="C124" s="41" t="s">
        <v>90</v>
      </c>
      <c r="D124" s="41" t="s">
        <v>106</v>
      </c>
      <c r="E124" s="42" t="s">
        <v>31</v>
      </c>
      <c r="F124" s="43"/>
      <c r="G124" s="43"/>
      <c r="H124" s="44">
        <v>6334190</v>
      </c>
      <c r="I124" s="58">
        <v>3167000</v>
      </c>
      <c r="J124" s="62">
        <v>2518134.7400000002</v>
      </c>
      <c r="K124" s="46">
        <f t="shared" si="4"/>
        <v>648865.25999999978</v>
      </c>
      <c r="L124" s="51"/>
      <c r="M124" s="51"/>
    </row>
    <row r="125" spans="1:13" s="60" customFormat="1" ht="36" outlineLevel="5">
      <c r="A125" s="61" t="s">
        <v>37</v>
      </c>
      <c r="B125" s="41" t="s">
        <v>28</v>
      </c>
      <c r="C125" s="41" t="s">
        <v>90</v>
      </c>
      <c r="D125" s="41" t="s">
        <v>106</v>
      </c>
      <c r="E125" s="42" t="s">
        <v>80</v>
      </c>
      <c r="F125" s="43"/>
      <c r="G125" s="43"/>
      <c r="H125" s="89">
        <v>451243210</v>
      </c>
      <c r="I125" s="45">
        <v>253196158</v>
      </c>
      <c r="J125" s="62">
        <v>248045322.66999999</v>
      </c>
      <c r="K125" s="46">
        <f t="shared" si="4"/>
        <v>5150835.3300000131</v>
      </c>
      <c r="L125" s="51"/>
      <c r="M125" s="51"/>
    </row>
    <row r="126" spans="1:13" s="57" customFormat="1" ht="48" outlineLevel="3">
      <c r="A126" s="63" t="s">
        <v>107</v>
      </c>
      <c r="B126" s="52" t="s">
        <v>28</v>
      </c>
      <c r="C126" s="52" t="s">
        <v>90</v>
      </c>
      <c r="D126" s="52" t="s">
        <v>108</v>
      </c>
      <c r="E126" s="53" t="s">
        <v>29</v>
      </c>
      <c r="F126" s="47"/>
      <c r="G126" s="47"/>
      <c r="H126" s="54">
        <f>SUM(H127:H128)</f>
        <v>81744500</v>
      </c>
      <c r="I126" s="40">
        <f>SUM(I127:I128)</f>
        <v>46445159</v>
      </c>
      <c r="J126" s="55">
        <f>SUM(J127:J128)</f>
        <v>45692002.609999999</v>
      </c>
      <c r="K126" s="50">
        <f>SUM(K127:K128)</f>
        <v>753156.39</v>
      </c>
      <c r="L126" s="56"/>
      <c r="M126" s="56"/>
    </row>
    <row r="127" spans="1:13" s="60" customFormat="1" outlineLevel="5">
      <c r="A127" s="234" t="s">
        <v>30</v>
      </c>
      <c r="B127" s="41" t="s">
        <v>28</v>
      </c>
      <c r="C127" s="41" t="s">
        <v>90</v>
      </c>
      <c r="D127" s="41" t="s">
        <v>108</v>
      </c>
      <c r="E127" s="42" t="s">
        <v>31</v>
      </c>
      <c r="F127" s="43"/>
      <c r="G127" s="43"/>
      <c r="H127" s="44">
        <v>1131580</v>
      </c>
      <c r="I127" s="58">
        <v>565792</v>
      </c>
      <c r="J127" s="62">
        <v>511352.61</v>
      </c>
      <c r="K127" s="46">
        <f t="shared" si="4"/>
        <v>54439.390000000014</v>
      </c>
      <c r="L127" s="51"/>
      <c r="M127" s="51"/>
    </row>
    <row r="128" spans="1:13" s="60" customFormat="1" ht="36" outlineLevel="5">
      <c r="A128" s="61" t="s">
        <v>37</v>
      </c>
      <c r="B128" s="41" t="s">
        <v>28</v>
      </c>
      <c r="C128" s="41" t="s">
        <v>90</v>
      </c>
      <c r="D128" s="41" t="s">
        <v>108</v>
      </c>
      <c r="E128" s="42" t="s">
        <v>80</v>
      </c>
      <c r="F128" s="43"/>
      <c r="G128" s="43"/>
      <c r="H128" s="89">
        <v>80612920</v>
      </c>
      <c r="I128" s="45">
        <v>45879367</v>
      </c>
      <c r="J128" s="62">
        <v>45180650</v>
      </c>
      <c r="K128" s="46">
        <f t="shared" si="4"/>
        <v>698717</v>
      </c>
      <c r="L128" s="51"/>
      <c r="M128" s="51"/>
    </row>
    <row r="129" spans="1:13" s="57" customFormat="1" ht="24" outlineLevel="3">
      <c r="A129" s="63" t="s">
        <v>109</v>
      </c>
      <c r="B129" s="52" t="s">
        <v>28</v>
      </c>
      <c r="C129" s="52" t="s">
        <v>90</v>
      </c>
      <c r="D129" s="52" t="s">
        <v>110</v>
      </c>
      <c r="E129" s="53" t="s">
        <v>29</v>
      </c>
      <c r="F129" s="47"/>
      <c r="G129" s="47"/>
      <c r="H129" s="54">
        <f>SUM(H130:H131)</f>
        <v>34188600</v>
      </c>
      <c r="I129" s="40">
        <f>SUM(I130:I131)</f>
        <v>17506551</v>
      </c>
      <c r="J129" s="55">
        <f>SUM(J130:J131)</f>
        <v>16004898.109999999</v>
      </c>
      <c r="K129" s="50">
        <f>SUM(K130:K131)</f>
        <v>1501652.8900000008</v>
      </c>
      <c r="L129" s="56"/>
      <c r="M129" s="56"/>
    </row>
    <row r="130" spans="1:13" s="60" customFormat="1" outlineLevel="5">
      <c r="A130" s="234" t="s">
        <v>30</v>
      </c>
      <c r="B130" s="41" t="s">
        <v>28</v>
      </c>
      <c r="C130" s="41" t="s">
        <v>90</v>
      </c>
      <c r="D130" s="41" t="s">
        <v>110</v>
      </c>
      <c r="E130" s="42" t="s">
        <v>31</v>
      </c>
      <c r="F130" s="43"/>
      <c r="G130" s="43"/>
      <c r="H130" s="44">
        <v>473270</v>
      </c>
      <c r="I130" s="58">
        <v>236556</v>
      </c>
      <c r="J130" s="62">
        <v>203109.07</v>
      </c>
      <c r="K130" s="46">
        <f t="shared" si="4"/>
        <v>33446.929999999993</v>
      </c>
      <c r="L130" s="51"/>
      <c r="M130" s="51"/>
    </row>
    <row r="131" spans="1:13" s="60" customFormat="1" ht="36" outlineLevel="5">
      <c r="A131" s="61" t="s">
        <v>37</v>
      </c>
      <c r="B131" s="41" t="s">
        <v>28</v>
      </c>
      <c r="C131" s="41" t="s">
        <v>90</v>
      </c>
      <c r="D131" s="41" t="s">
        <v>110</v>
      </c>
      <c r="E131" s="42" t="s">
        <v>80</v>
      </c>
      <c r="F131" s="43"/>
      <c r="G131" s="43"/>
      <c r="H131" s="89">
        <v>33715330</v>
      </c>
      <c r="I131" s="45">
        <v>17269995</v>
      </c>
      <c r="J131" s="62">
        <v>15801789.039999999</v>
      </c>
      <c r="K131" s="46">
        <f t="shared" si="4"/>
        <v>1468205.9600000009</v>
      </c>
      <c r="L131" s="120"/>
      <c r="M131" s="56"/>
    </row>
    <row r="132" spans="1:13" s="57" customFormat="1" ht="36" outlineLevel="3">
      <c r="A132" s="63" t="s">
        <v>111</v>
      </c>
      <c r="B132" s="52" t="s">
        <v>28</v>
      </c>
      <c r="C132" s="52" t="s">
        <v>90</v>
      </c>
      <c r="D132" s="52" t="s">
        <v>112</v>
      </c>
      <c r="E132" s="53" t="s">
        <v>29</v>
      </c>
      <c r="F132" s="47"/>
      <c r="G132" s="47"/>
      <c r="H132" s="54">
        <f>SUM(H133:H134)</f>
        <v>292950100</v>
      </c>
      <c r="I132" s="40">
        <f>SUM(I133:I134)</f>
        <v>108274199</v>
      </c>
      <c r="J132" s="55">
        <f>SUM(J133:J134)</f>
        <v>108046498.07000001</v>
      </c>
      <c r="K132" s="50">
        <f>SUM(K133:K134)</f>
        <v>227700.929999994</v>
      </c>
      <c r="L132" s="56"/>
      <c r="M132" s="56"/>
    </row>
    <row r="133" spans="1:13" s="60" customFormat="1" outlineLevel="5">
      <c r="A133" s="234" t="s">
        <v>30</v>
      </c>
      <c r="B133" s="41" t="s">
        <v>28</v>
      </c>
      <c r="C133" s="41" t="s">
        <v>90</v>
      </c>
      <c r="D133" s="41" t="s">
        <v>112</v>
      </c>
      <c r="E133" s="42" t="s">
        <v>31</v>
      </c>
      <c r="F133" s="43"/>
      <c r="G133" s="43"/>
      <c r="H133" s="44">
        <v>4113000</v>
      </c>
      <c r="I133" s="58">
        <v>1221599</v>
      </c>
      <c r="J133" s="62">
        <v>1025626.17</v>
      </c>
      <c r="K133" s="46">
        <f t="shared" si="4"/>
        <v>195972.82999999996</v>
      </c>
      <c r="L133" s="51"/>
      <c r="M133" s="51"/>
    </row>
    <row r="134" spans="1:13" s="60" customFormat="1" ht="36" outlineLevel="5">
      <c r="A134" s="61" t="s">
        <v>37</v>
      </c>
      <c r="B134" s="41" t="s">
        <v>28</v>
      </c>
      <c r="C134" s="41" t="s">
        <v>90</v>
      </c>
      <c r="D134" s="41" t="s">
        <v>112</v>
      </c>
      <c r="E134" s="42" t="s">
        <v>38</v>
      </c>
      <c r="F134" s="43"/>
      <c r="G134" s="43"/>
      <c r="H134" s="44">
        <v>288837100</v>
      </c>
      <c r="I134" s="58">
        <v>107052600</v>
      </c>
      <c r="J134" s="62">
        <v>107020871.90000001</v>
      </c>
      <c r="K134" s="46">
        <f t="shared" si="4"/>
        <v>31728.09999999404</v>
      </c>
      <c r="L134" s="51"/>
      <c r="M134" s="51"/>
    </row>
    <row r="135" spans="1:13" s="57" customFormat="1" ht="60" outlineLevel="3">
      <c r="A135" s="63" t="s">
        <v>113</v>
      </c>
      <c r="B135" s="52" t="s">
        <v>28</v>
      </c>
      <c r="C135" s="52" t="s">
        <v>90</v>
      </c>
      <c r="D135" s="52" t="s">
        <v>114</v>
      </c>
      <c r="E135" s="53" t="s">
        <v>29</v>
      </c>
      <c r="F135" s="47"/>
      <c r="G135" s="47"/>
      <c r="H135" s="55">
        <f t="shared" ref="H135:I135" si="5">SUM(H136:H138)</f>
        <v>26872300</v>
      </c>
      <c r="I135" s="55">
        <f t="shared" si="5"/>
        <v>8259052</v>
      </c>
      <c r="J135" s="55">
        <f>SUM(J136:J138)</f>
        <v>8024954.0800000001</v>
      </c>
      <c r="K135" s="50">
        <f>SUM(K136:K138)</f>
        <v>234097.91999999963</v>
      </c>
      <c r="L135" s="56"/>
      <c r="M135" s="56"/>
    </row>
    <row r="136" spans="1:13" s="60" customFormat="1" outlineLevel="5">
      <c r="A136" s="234" t="s">
        <v>30</v>
      </c>
      <c r="B136" s="41" t="s">
        <v>28</v>
      </c>
      <c r="C136" s="41" t="s">
        <v>90</v>
      </c>
      <c r="D136" s="41" t="s">
        <v>114</v>
      </c>
      <c r="E136" s="42" t="s">
        <v>31</v>
      </c>
      <c r="F136" s="43"/>
      <c r="G136" s="43"/>
      <c r="H136" s="44">
        <v>377300</v>
      </c>
      <c r="I136" s="58">
        <v>115142</v>
      </c>
      <c r="J136" s="62">
        <v>89677.18</v>
      </c>
      <c r="K136" s="46">
        <f t="shared" si="4"/>
        <v>25464.820000000007</v>
      </c>
      <c r="L136" s="51"/>
      <c r="M136" s="51"/>
    </row>
    <row r="137" spans="1:13" s="60" customFormat="1" ht="36" outlineLevel="5">
      <c r="A137" s="61" t="s">
        <v>37</v>
      </c>
      <c r="B137" s="41" t="s">
        <v>28</v>
      </c>
      <c r="C137" s="41" t="s">
        <v>90</v>
      </c>
      <c r="D137" s="41" t="s">
        <v>114</v>
      </c>
      <c r="E137" s="42" t="s">
        <v>38</v>
      </c>
      <c r="F137" s="43"/>
      <c r="G137" s="43"/>
      <c r="H137" s="44">
        <v>26495000</v>
      </c>
      <c r="I137" s="58">
        <v>8143910</v>
      </c>
      <c r="J137" s="62">
        <v>7936450.9000000004</v>
      </c>
      <c r="K137" s="46">
        <f t="shared" si="4"/>
        <v>207459.09999999963</v>
      </c>
      <c r="L137" s="51"/>
      <c r="M137" s="51"/>
    </row>
    <row r="138" spans="1:13" s="60" customFormat="1" outlineLevel="5">
      <c r="A138" s="61"/>
      <c r="B138" s="41"/>
      <c r="C138" s="41"/>
      <c r="D138" s="41"/>
      <c r="E138" s="42"/>
      <c r="F138" s="43"/>
      <c r="G138" s="43"/>
      <c r="H138" s="44">
        <v>0</v>
      </c>
      <c r="I138" s="58">
        <v>0</v>
      </c>
      <c r="J138" s="62">
        <v>-1174</v>
      </c>
      <c r="K138" s="46">
        <f t="shared" si="4"/>
        <v>1174</v>
      </c>
      <c r="L138" s="51"/>
      <c r="M138" s="51"/>
    </row>
    <row r="139" spans="1:13" s="57" customFormat="1" ht="48" outlineLevel="3">
      <c r="A139" s="63" t="s">
        <v>115</v>
      </c>
      <c r="B139" s="52" t="s">
        <v>28</v>
      </c>
      <c r="C139" s="52" t="s">
        <v>90</v>
      </c>
      <c r="D139" s="52" t="s">
        <v>116</v>
      </c>
      <c r="E139" s="53" t="s">
        <v>29</v>
      </c>
      <c r="F139" s="47"/>
      <c r="G139" s="47"/>
      <c r="H139" s="54">
        <f>SUM(H140:H141)</f>
        <v>913933800</v>
      </c>
      <c r="I139" s="40">
        <f>SUM(I140:I141)</f>
        <v>571347190</v>
      </c>
      <c r="J139" s="55">
        <f>SUM(J140:J141)</f>
        <v>571197389.04999995</v>
      </c>
      <c r="K139" s="50">
        <f>SUM(K140:K141)</f>
        <v>149800.95000004768</v>
      </c>
      <c r="L139" s="56"/>
      <c r="M139" s="56"/>
    </row>
    <row r="140" spans="1:13" s="60" customFormat="1" outlineLevel="5">
      <c r="A140" s="234" t="s">
        <v>30</v>
      </c>
      <c r="B140" s="41" t="s">
        <v>28</v>
      </c>
      <c r="C140" s="41" t="s">
        <v>90</v>
      </c>
      <c r="D140" s="41" t="s">
        <v>116</v>
      </c>
      <c r="E140" s="42" t="s">
        <v>31</v>
      </c>
      <c r="F140" s="43"/>
      <c r="G140" s="43"/>
      <c r="H140" s="44">
        <v>12650821</v>
      </c>
      <c r="I140" s="58">
        <v>4551375</v>
      </c>
      <c r="J140" s="62">
        <v>4445602.5</v>
      </c>
      <c r="K140" s="46">
        <f t="shared" si="4"/>
        <v>105772.5</v>
      </c>
      <c r="L140" s="51"/>
      <c r="M140" s="51"/>
    </row>
    <row r="141" spans="1:13" s="60" customFormat="1" ht="36" outlineLevel="5">
      <c r="A141" s="61" t="s">
        <v>37</v>
      </c>
      <c r="B141" s="41" t="s">
        <v>28</v>
      </c>
      <c r="C141" s="41" t="s">
        <v>90</v>
      </c>
      <c r="D141" s="41" t="s">
        <v>116</v>
      </c>
      <c r="E141" s="42" t="s">
        <v>80</v>
      </c>
      <c r="F141" s="43"/>
      <c r="G141" s="43"/>
      <c r="H141" s="44">
        <v>901282979</v>
      </c>
      <c r="I141" s="58">
        <v>566795815</v>
      </c>
      <c r="J141" s="62">
        <v>566751786.54999995</v>
      </c>
      <c r="K141" s="46">
        <f t="shared" si="4"/>
        <v>44028.450000047684</v>
      </c>
      <c r="L141" s="120"/>
      <c r="M141" s="51"/>
    </row>
    <row r="142" spans="1:13" s="57" customFormat="1" ht="36" outlineLevel="3">
      <c r="A142" s="63" t="s">
        <v>117</v>
      </c>
      <c r="B142" s="52" t="s">
        <v>28</v>
      </c>
      <c r="C142" s="52" t="s">
        <v>90</v>
      </c>
      <c r="D142" s="52" t="s">
        <v>118</v>
      </c>
      <c r="E142" s="53" t="s">
        <v>29</v>
      </c>
      <c r="F142" s="47"/>
      <c r="G142" s="47"/>
      <c r="H142" s="54">
        <f>SUM(H143:H144)</f>
        <v>10200</v>
      </c>
      <c r="I142" s="40">
        <f>SUM(I143:I144)</f>
        <v>5036</v>
      </c>
      <c r="J142" s="55">
        <f>SUM(J143:J144)</f>
        <v>671.28</v>
      </c>
      <c r="K142" s="50">
        <f>SUM(K143:K144)</f>
        <v>4364.72</v>
      </c>
      <c r="L142" s="56"/>
      <c r="M142" s="56"/>
    </row>
    <row r="143" spans="1:13" s="60" customFormat="1" outlineLevel="5">
      <c r="A143" s="234" t="s">
        <v>30</v>
      </c>
      <c r="B143" s="41" t="s">
        <v>28</v>
      </c>
      <c r="C143" s="41" t="s">
        <v>90</v>
      </c>
      <c r="D143" s="41" t="s">
        <v>118</v>
      </c>
      <c r="E143" s="42" t="s">
        <v>31</v>
      </c>
      <c r="F143" s="43"/>
      <c r="G143" s="43"/>
      <c r="H143" s="44">
        <v>200</v>
      </c>
      <c r="I143" s="58">
        <v>104</v>
      </c>
      <c r="J143" s="62">
        <v>8.7799999999999994</v>
      </c>
      <c r="K143" s="46">
        <f t="shared" si="4"/>
        <v>95.22</v>
      </c>
      <c r="L143" s="51"/>
      <c r="M143" s="51"/>
    </row>
    <row r="144" spans="1:13" s="60" customFormat="1" ht="36" outlineLevel="5">
      <c r="A144" s="61" t="s">
        <v>37</v>
      </c>
      <c r="B144" s="41" t="s">
        <v>28</v>
      </c>
      <c r="C144" s="41" t="s">
        <v>90</v>
      </c>
      <c r="D144" s="41" t="s">
        <v>118</v>
      </c>
      <c r="E144" s="42" t="s">
        <v>38</v>
      </c>
      <c r="F144" s="43"/>
      <c r="G144" s="43"/>
      <c r="H144" s="44">
        <v>10000</v>
      </c>
      <c r="I144" s="58">
        <v>4932</v>
      </c>
      <c r="J144" s="62">
        <v>662.5</v>
      </c>
      <c r="K144" s="46">
        <f t="shared" si="4"/>
        <v>4269.5</v>
      </c>
      <c r="L144" s="51"/>
      <c r="M144" s="51"/>
    </row>
    <row r="145" spans="1:13" s="57" customFormat="1" ht="48" outlineLevel="3">
      <c r="A145" s="63" t="s">
        <v>119</v>
      </c>
      <c r="B145" s="52" t="s">
        <v>28</v>
      </c>
      <c r="C145" s="52" t="s">
        <v>90</v>
      </c>
      <c r="D145" s="52" t="s">
        <v>120</v>
      </c>
      <c r="E145" s="53" t="s">
        <v>29</v>
      </c>
      <c r="F145" s="47"/>
      <c r="G145" s="47"/>
      <c r="H145" s="54">
        <f>SUM(H146:H147)</f>
        <v>11476200</v>
      </c>
      <c r="I145" s="40">
        <f>SUM(I146:I147)</f>
        <v>5949501</v>
      </c>
      <c r="J145" s="55">
        <f>SUM(J146:J147)</f>
        <v>5887106.3599999994</v>
      </c>
      <c r="K145" s="50">
        <f>SUM(K146:K147)</f>
        <v>62394.64000000037</v>
      </c>
      <c r="L145" s="56"/>
      <c r="M145" s="56"/>
    </row>
    <row r="146" spans="1:13" s="60" customFormat="1" outlineLevel="5">
      <c r="A146" s="234" t="s">
        <v>30</v>
      </c>
      <c r="B146" s="41" t="s">
        <v>28</v>
      </c>
      <c r="C146" s="41" t="s">
        <v>90</v>
      </c>
      <c r="D146" s="41" t="s">
        <v>120</v>
      </c>
      <c r="E146" s="42" t="s">
        <v>31</v>
      </c>
      <c r="F146" s="43"/>
      <c r="G146" s="43"/>
      <c r="H146" s="44">
        <v>161100</v>
      </c>
      <c r="I146" s="58">
        <v>44701</v>
      </c>
      <c r="J146" s="62">
        <v>39189.01</v>
      </c>
      <c r="K146" s="46">
        <f t="shared" si="4"/>
        <v>5511.989999999998</v>
      </c>
      <c r="L146" s="51"/>
      <c r="M146" s="51"/>
    </row>
    <row r="147" spans="1:13" s="60" customFormat="1" ht="36" outlineLevel="5">
      <c r="A147" s="61" t="s">
        <v>37</v>
      </c>
      <c r="B147" s="41" t="s">
        <v>28</v>
      </c>
      <c r="C147" s="41" t="s">
        <v>90</v>
      </c>
      <c r="D147" s="41" t="s">
        <v>120</v>
      </c>
      <c r="E147" s="42" t="s">
        <v>38</v>
      </c>
      <c r="F147" s="43"/>
      <c r="G147" s="43"/>
      <c r="H147" s="44">
        <v>11315100</v>
      </c>
      <c r="I147" s="58">
        <v>5904800</v>
      </c>
      <c r="J147" s="62">
        <v>5847917.3499999996</v>
      </c>
      <c r="K147" s="46">
        <f t="shared" si="4"/>
        <v>56882.650000000373</v>
      </c>
      <c r="L147" s="51"/>
      <c r="M147" s="51"/>
    </row>
    <row r="148" spans="1:13" s="57" customFormat="1" ht="36" outlineLevel="3">
      <c r="A148" s="63" t="s">
        <v>121</v>
      </c>
      <c r="B148" s="52" t="s">
        <v>28</v>
      </c>
      <c r="C148" s="52" t="s">
        <v>90</v>
      </c>
      <c r="D148" s="52" t="s">
        <v>122</v>
      </c>
      <c r="E148" s="53" t="s">
        <v>29</v>
      </c>
      <c r="F148" s="47"/>
      <c r="G148" s="47"/>
      <c r="H148" s="54">
        <f>SUM(H149:H152)</f>
        <v>1860400</v>
      </c>
      <c r="I148" s="40">
        <f>SUM(I149:I152)</f>
        <v>1233507</v>
      </c>
      <c r="J148" s="90">
        <f>SUM(J149:J152)</f>
        <v>1225837.06</v>
      </c>
      <c r="K148" s="91">
        <f>SUM(K149:K152)</f>
        <v>7669.9400000000151</v>
      </c>
      <c r="L148" s="56"/>
      <c r="M148" s="56"/>
    </row>
    <row r="149" spans="1:13" s="60" customFormat="1" ht="36" outlineLevel="5">
      <c r="A149" s="234" t="s">
        <v>30</v>
      </c>
      <c r="B149" s="41" t="s">
        <v>28</v>
      </c>
      <c r="C149" s="41" t="s">
        <v>90</v>
      </c>
      <c r="D149" s="41" t="s">
        <v>122</v>
      </c>
      <c r="E149" s="42" t="s">
        <v>31</v>
      </c>
      <c r="F149" s="41" t="s">
        <v>245</v>
      </c>
      <c r="G149" s="41" t="s">
        <v>35</v>
      </c>
      <c r="H149" s="44">
        <v>12900</v>
      </c>
      <c r="I149" s="44">
        <v>8229.6299999999992</v>
      </c>
      <c r="J149" s="44">
        <v>7053.64</v>
      </c>
      <c r="K149" s="125">
        <f>I149-J149</f>
        <v>1175.9899999999989</v>
      </c>
      <c r="L149" s="126" t="s">
        <v>270</v>
      </c>
      <c r="M149" s="126">
        <f>10972.94-J149</f>
        <v>3919.3</v>
      </c>
    </row>
    <row r="150" spans="1:13" s="60" customFormat="1" ht="36" outlineLevel="5">
      <c r="A150" s="234" t="s">
        <v>30</v>
      </c>
      <c r="B150" s="41" t="s">
        <v>28</v>
      </c>
      <c r="C150" s="41" t="s">
        <v>90</v>
      </c>
      <c r="D150" s="41" t="s">
        <v>122</v>
      </c>
      <c r="E150" s="42" t="s">
        <v>31</v>
      </c>
      <c r="F150" s="41" t="s">
        <v>245</v>
      </c>
      <c r="G150" s="41" t="s">
        <v>36</v>
      </c>
      <c r="H150" s="44">
        <v>7300</v>
      </c>
      <c r="I150" s="44">
        <v>4573.17</v>
      </c>
      <c r="J150" s="44">
        <v>3919.3</v>
      </c>
      <c r="K150" s="125">
        <f>I150-J150</f>
        <v>653.86999999999989</v>
      </c>
      <c r="L150" s="126"/>
      <c r="M150" s="126">
        <f>I150+I149-12802.8</f>
        <v>0</v>
      </c>
    </row>
    <row r="151" spans="1:13" s="60" customFormat="1" ht="36" outlineLevel="5">
      <c r="A151" s="61" t="s">
        <v>37</v>
      </c>
      <c r="B151" s="41" t="s">
        <v>28</v>
      </c>
      <c r="C151" s="41" t="s">
        <v>90</v>
      </c>
      <c r="D151" s="41" t="s">
        <v>122</v>
      </c>
      <c r="E151" s="42" t="s">
        <v>38</v>
      </c>
      <c r="F151" s="41" t="s">
        <v>245</v>
      </c>
      <c r="G151" s="41" t="s">
        <v>35</v>
      </c>
      <c r="H151" s="44">
        <v>1183000</v>
      </c>
      <c r="I151" s="44">
        <v>784668.66</v>
      </c>
      <c r="J151" s="44">
        <v>780937.4</v>
      </c>
      <c r="K151" s="125">
        <f>I151-J151</f>
        <v>3731.2600000000093</v>
      </c>
      <c r="L151" s="126" t="s">
        <v>270</v>
      </c>
      <c r="M151" s="126">
        <f>1214864.12-J151</f>
        <v>433926.72000000009</v>
      </c>
    </row>
    <row r="152" spans="1:13" s="60" customFormat="1" ht="36" outlineLevel="5">
      <c r="A152" s="61" t="s">
        <v>37</v>
      </c>
      <c r="B152" s="41" t="s">
        <v>28</v>
      </c>
      <c r="C152" s="41" t="s">
        <v>90</v>
      </c>
      <c r="D152" s="41" t="s">
        <v>122</v>
      </c>
      <c r="E152" s="42" t="s">
        <v>38</v>
      </c>
      <c r="F152" s="41" t="s">
        <v>245</v>
      </c>
      <c r="G152" s="41" t="s">
        <v>36</v>
      </c>
      <c r="H152" s="44">
        <v>657200</v>
      </c>
      <c r="I152" s="44">
        <v>436035.54</v>
      </c>
      <c r="J152" s="44">
        <v>433926.72</v>
      </c>
      <c r="K152" s="125">
        <f>I152-J152</f>
        <v>2108.820000000007</v>
      </c>
      <c r="L152" s="127"/>
      <c r="M152" s="128"/>
    </row>
    <row r="153" spans="1:13" s="57" customFormat="1" ht="60" outlineLevel="3">
      <c r="A153" s="63" t="s">
        <v>123</v>
      </c>
      <c r="B153" s="52" t="s">
        <v>28</v>
      </c>
      <c r="C153" s="52" t="s">
        <v>90</v>
      </c>
      <c r="D153" s="52" t="s">
        <v>124</v>
      </c>
      <c r="E153" s="53" t="s">
        <v>29</v>
      </c>
      <c r="F153" s="47"/>
      <c r="G153" s="47"/>
      <c r="H153" s="54">
        <f>SUM(H154:H155)</f>
        <v>11499800</v>
      </c>
      <c r="I153" s="40">
        <f>SUM(I154:I155)</f>
        <v>11499800</v>
      </c>
      <c r="J153" s="90">
        <f>SUM(J154:J155)</f>
        <v>10289754.550000001</v>
      </c>
      <c r="K153" s="91">
        <f>SUM(K154:K155)</f>
        <v>1210045.45</v>
      </c>
      <c r="L153" s="119"/>
      <c r="M153" s="56"/>
    </row>
    <row r="154" spans="1:13" s="106" customFormat="1" ht="36" outlineLevel="3">
      <c r="A154" s="234" t="s">
        <v>30</v>
      </c>
      <c r="B154" s="41" t="s">
        <v>28</v>
      </c>
      <c r="C154" s="41" t="s">
        <v>90</v>
      </c>
      <c r="D154" s="41" t="s">
        <v>124</v>
      </c>
      <c r="E154" s="42">
        <v>244</v>
      </c>
      <c r="F154" s="41" t="s">
        <v>233</v>
      </c>
      <c r="G154" s="41" t="s">
        <v>36</v>
      </c>
      <c r="H154" s="44">
        <v>103000</v>
      </c>
      <c r="I154" s="58">
        <v>103000</v>
      </c>
      <c r="J154" s="62">
        <v>46778.39</v>
      </c>
      <c r="K154" s="46">
        <f>I154-J154</f>
        <v>56221.61</v>
      </c>
      <c r="L154" s="119"/>
      <c r="M154" s="56"/>
    </row>
    <row r="155" spans="1:13" s="60" customFormat="1" ht="36" outlineLevel="5">
      <c r="A155" s="61" t="s">
        <v>37</v>
      </c>
      <c r="B155" s="41" t="s">
        <v>28</v>
      </c>
      <c r="C155" s="41" t="s">
        <v>90</v>
      </c>
      <c r="D155" s="41" t="s">
        <v>124</v>
      </c>
      <c r="E155" s="42" t="s">
        <v>80</v>
      </c>
      <c r="F155" s="41" t="s">
        <v>233</v>
      </c>
      <c r="G155" s="41" t="s">
        <v>36</v>
      </c>
      <c r="H155" s="44">
        <v>11396800</v>
      </c>
      <c r="I155" s="58">
        <v>11396800</v>
      </c>
      <c r="J155" s="62">
        <v>10242976.16</v>
      </c>
      <c r="K155" s="46">
        <f>I155-J155</f>
        <v>1153823.8399999999</v>
      </c>
      <c r="L155" s="129"/>
      <c r="M155" s="51"/>
    </row>
    <row r="156" spans="1:13" s="57" customFormat="1" ht="84" outlineLevel="3">
      <c r="A156" s="63" t="s">
        <v>125</v>
      </c>
      <c r="B156" s="52" t="s">
        <v>28</v>
      </c>
      <c r="C156" s="52" t="s">
        <v>90</v>
      </c>
      <c r="D156" s="52" t="s">
        <v>126</v>
      </c>
      <c r="E156" s="53" t="s">
        <v>29</v>
      </c>
      <c r="F156" s="47"/>
      <c r="G156" s="47"/>
      <c r="H156" s="54">
        <f>SUM(H157:H158)</f>
        <v>109100</v>
      </c>
      <c r="I156" s="40">
        <f>SUM(I157:I158)</f>
        <v>53432.639999999999</v>
      </c>
      <c r="J156" s="90">
        <f>SUM(J157:J158)</f>
        <v>46011.44</v>
      </c>
      <c r="K156" s="91">
        <f>SUM(K157:K158)</f>
        <v>7421.1999999999971</v>
      </c>
      <c r="L156" s="56"/>
      <c r="M156" s="56"/>
    </row>
    <row r="157" spans="1:13" s="60" customFormat="1" ht="36" outlineLevel="5">
      <c r="A157" s="234" t="s">
        <v>30</v>
      </c>
      <c r="B157" s="41" t="s">
        <v>28</v>
      </c>
      <c r="C157" s="41" t="s">
        <v>90</v>
      </c>
      <c r="D157" s="41" t="s">
        <v>126</v>
      </c>
      <c r="E157" s="42" t="s">
        <v>31</v>
      </c>
      <c r="F157" s="41" t="s">
        <v>234</v>
      </c>
      <c r="G157" s="41" t="s">
        <v>36</v>
      </c>
      <c r="H157" s="44">
        <v>1100</v>
      </c>
      <c r="I157" s="58">
        <v>0</v>
      </c>
      <c r="J157" s="62">
        <v>0</v>
      </c>
      <c r="K157" s="46">
        <f>I157-J157</f>
        <v>0</v>
      </c>
      <c r="L157" s="51"/>
      <c r="M157" s="51"/>
    </row>
    <row r="158" spans="1:13" s="60" customFormat="1" ht="36" outlineLevel="5">
      <c r="A158" s="61" t="s">
        <v>37</v>
      </c>
      <c r="B158" s="41" t="s">
        <v>28</v>
      </c>
      <c r="C158" s="41" t="s">
        <v>90</v>
      </c>
      <c r="D158" s="41" t="s">
        <v>126</v>
      </c>
      <c r="E158" s="42" t="s">
        <v>80</v>
      </c>
      <c r="F158" s="41" t="s">
        <v>234</v>
      </c>
      <c r="G158" s="41" t="s">
        <v>36</v>
      </c>
      <c r="H158" s="44">
        <v>108000</v>
      </c>
      <c r="I158" s="58">
        <v>53432.639999999999</v>
      </c>
      <c r="J158" s="62">
        <v>46011.44</v>
      </c>
      <c r="K158" s="46">
        <f>I158-J158</f>
        <v>7421.1999999999971</v>
      </c>
      <c r="L158" s="51"/>
      <c r="M158" s="51"/>
    </row>
    <row r="159" spans="1:13" s="57" customFormat="1" ht="84" outlineLevel="3">
      <c r="A159" s="63" t="s">
        <v>127</v>
      </c>
      <c r="B159" s="52" t="s">
        <v>28</v>
      </c>
      <c r="C159" s="52" t="s">
        <v>90</v>
      </c>
      <c r="D159" s="52" t="s">
        <v>128</v>
      </c>
      <c r="E159" s="53" t="s">
        <v>29</v>
      </c>
      <c r="F159" s="47"/>
      <c r="G159" s="47"/>
      <c r="H159" s="54">
        <f>SUM(H160:H161)</f>
        <v>12477880</v>
      </c>
      <c r="I159" s="40">
        <f>SUM(I160:I161)</f>
        <v>8975851</v>
      </c>
      <c r="J159" s="90">
        <f>SUM(J160:J161)</f>
        <v>6045564.7800000003</v>
      </c>
      <c r="K159" s="91">
        <f>SUM(K160:K161)</f>
        <v>2930286.2199999997</v>
      </c>
      <c r="L159" s="56"/>
      <c r="M159" s="56"/>
    </row>
    <row r="160" spans="1:13" s="60" customFormat="1" outlineLevel="5">
      <c r="A160" s="234" t="s">
        <v>30</v>
      </c>
      <c r="B160" s="41" t="s">
        <v>28</v>
      </c>
      <c r="C160" s="41" t="s">
        <v>90</v>
      </c>
      <c r="D160" s="41" t="s">
        <v>128</v>
      </c>
      <c r="E160" s="42" t="s">
        <v>31</v>
      </c>
      <c r="F160" s="43"/>
      <c r="G160" s="43"/>
      <c r="H160" s="44">
        <v>172760</v>
      </c>
      <c r="I160" s="58">
        <v>91019</v>
      </c>
      <c r="J160" s="62">
        <v>50106.5</v>
      </c>
      <c r="K160" s="46">
        <f>I160-J160</f>
        <v>40912.5</v>
      </c>
      <c r="L160" s="51"/>
      <c r="M160" s="51"/>
    </row>
    <row r="161" spans="1:13" s="60" customFormat="1" ht="36" outlineLevel="5">
      <c r="A161" s="61" t="s">
        <v>37</v>
      </c>
      <c r="B161" s="41" t="s">
        <v>28</v>
      </c>
      <c r="C161" s="41" t="s">
        <v>90</v>
      </c>
      <c r="D161" s="41" t="s">
        <v>128</v>
      </c>
      <c r="E161" s="42" t="s">
        <v>38</v>
      </c>
      <c r="F161" s="43"/>
      <c r="G161" s="43"/>
      <c r="H161" s="44">
        <v>12305120</v>
      </c>
      <c r="I161" s="58">
        <v>8884832</v>
      </c>
      <c r="J161" s="62">
        <v>5995458.2800000003</v>
      </c>
      <c r="K161" s="46">
        <f>I161-J161</f>
        <v>2889373.7199999997</v>
      </c>
      <c r="L161" s="51"/>
      <c r="M161" s="51"/>
    </row>
    <row r="162" spans="1:13" s="57" customFormat="1" ht="84" outlineLevel="3">
      <c r="A162" s="63" t="s">
        <v>129</v>
      </c>
      <c r="B162" s="52" t="s">
        <v>28</v>
      </c>
      <c r="C162" s="52" t="s">
        <v>90</v>
      </c>
      <c r="D162" s="52" t="s">
        <v>130</v>
      </c>
      <c r="E162" s="53" t="s">
        <v>29</v>
      </c>
      <c r="F162" s="47"/>
      <c r="G162" s="47"/>
      <c r="H162" s="54">
        <f>SUM(H163:H165)</f>
        <v>2556320</v>
      </c>
      <c r="I162" s="40">
        <f>SUM(I163:I165)</f>
        <v>787347</v>
      </c>
      <c r="J162" s="90">
        <f>SUM(J163:J165)</f>
        <v>451661.82999999996</v>
      </c>
      <c r="K162" s="91">
        <f>SUM(K163:K165)</f>
        <v>335685.17000000004</v>
      </c>
      <c r="L162" s="56"/>
      <c r="M162" s="56"/>
    </row>
    <row r="163" spans="1:13" s="60" customFormat="1" outlineLevel="5">
      <c r="A163" s="234" t="s">
        <v>30</v>
      </c>
      <c r="B163" s="41" t="s">
        <v>28</v>
      </c>
      <c r="C163" s="41" t="s">
        <v>90</v>
      </c>
      <c r="D163" s="41" t="s">
        <v>130</v>
      </c>
      <c r="E163" s="42" t="s">
        <v>31</v>
      </c>
      <c r="F163" s="43"/>
      <c r="G163" s="43"/>
      <c r="H163" s="44">
        <v>26520</v>
      </c>
      <c r="I163" s="58">
        <v>8907</v>
      </c>
      <c r="J163" s="62">
        <v>4955.55</v>
      </c>
      <c r="K163" s="46">
        <f>I163-J163</f>
        <v>3951.45</v>
      </c>
      <c r="L163" s="51"/>
      <c r="M163" s="51"/>
    </row>
    <row r="164" spans="1:13" s="60" customFormat="1" ht="36" outlineLevel="5">
      <c r="A164" s="61" t="s">
        <v>37</v>
      </c>
      <c r="B164" s="41" t="s">
        <v>28</v>
      </c>
      <c r="C164" s="41" t="s">
        <v>90</v>
      </c>
      <c r="D164" s="41" t="s">
        <v>130</v>
      </c>
      <c r="E164" s="42" t="s">
        <v>38</v>
      </c>
      <c r="F164" s="43"/>
      <c r="G164" s="43"/>
      <c r="H164" s="44">
        <v>1888910</v>
      </c>
      <c r="I164" s="58">
        <v>617816</v>
      </c>
      <c r="J164" s="62">
        <v>377059.48</v>
      </c>
      <c r="K164" s="46">
        <f>I164-J164</f>
        <v>240756.52000000002</v>
      </c>
      <c r="L164" s="51"/>
      <c r="M164" s="51"/>
    </row>
    <row r="165" spans="1:13" s="60" customFormat="1" ht="60" outlineLevel="5">
      <c r="A165" s="234" t="s">
        <v>131</v>
      </c>
      <c r="B165" s="41" t="s">
        <v>28</v>
      </c>
      <c r="C165" s="41" t="s">
        <v>90</v>
      </c>
      <c r="D165" s="41" t="s">
        <v>130</v>
      </c>
      <c r="E165" s="42" t="s">
        <v>132</v>
      </c>
      <c r="F165" s="43"/>
      <c r="G165" s="43"/>
      <c r="H165" s="44">
        <v>640890</v>
      </c>
      <c r="I165" s="58">
        <v>160624</v>
      </c>
      <c r="J165" s="59">
        <v>69646.8</v>
      </c>
      <c r="K165" s="46">
        <f>I165-J165</f>
        <v>90977.2</v>
      </c>
      <c r="L165" s="51"/>
      <c r="M165" s="51"/>
    </row>
    <row r="166" spans="1:13" s="57" customFormat="1" ht="36" outlineLevel="3">
      <c r="A166" s="63" t="s">
        <v>133</v>
      </c>
      <c r="B166" s="52" t="s">
        <v>28</v>
      </c>
      <c r="C166" s="52" t="s">
        <v>90</v>
      </c>
      <c r="D166" s="52" t="s">
        <v>134</v>
      </c>
      <c r="E166" s="53" t="s">
        <v>29</v>
      </c>
      <c r="F166" s="47"/>
      <c r="G166" s="47"/>
      <c r="H166" s="54">
        <f>SUM(H167:H168)</f>
        <v>38180000</v>
      </c>
      <c r="I166" s="40">
        <f>SUM(I167:I168)</f>
        <v>22412340</v>
      </c>
      <c r="J166" s="55">
        <f>SUM(J167:J168)</f>
        <v>21251627.379999999</v>
      </c>
      <c r="K166" s="50">
        <f>SUM(K167:K168)</f>
        <v>1160712.6200000015</v>
      </c>
      <c r="L166" s="56"/>
      <c r="M166" s="56"/>
    </row>
    <row r="167" spans="1:13" s="60" customFormat="1" outlineLevel="5">
      <c r="A167" s="234" t="s">
        <v>30</v>
      </c>
      <c r="B167" s="41" t="s">
        <v>28</v>
      </c>
      <c r="C167" s="41" t="s">
        <v>90</v>
      </c>
      <c r="D167" s="41" t="s">
        <v>134</v>
      </c>
      <c r="E167" s="42" t="s">
        <v>31</v>
      </c>
      <c r="F167" s="43"/>
      <c r="G167" s="43"/>
      <c r="H167" s="44">
        <v>500000</v>
      </c>
      <c r="I167" s="58">
        <v>272340</v>
      </c>
      <c r="J167" s="62">
        <v>184433.98</v>
      </c>
      <c r="K167" s="46">
        <f>I167-J167</f>
        <v>87906.01999999999</v>
      </c>
      <c r="L167" s="51"/>
      <c r="M167" s="51"/>
    </row>
    <row r="168" spans="1:13" s="60" customFormat="1" ht="36" outlineLevel="5">
      <c r="A168" s="61" t="s">
        <v>37</v>
      </c>
      <c r="B168" s="41" t="s">
        <v>28</v>
      </c>
      <c r="C168" s="41" t="s">
        <v>90</v>
      </c>
      <c r="D168" s="41" t="s">
        <v>134</v>
      </c>
      <c r="E168" s="42" t="s">
        <v>80</v>
      </c>
      <c r="F168" s="43"/>
      <c r="G168" s="43"/>
      <c r="H168" s="44">
        <v>37680000</v>
      </c>
      <c r="I168" s="58">
        <v>22140000</v>
      </c>
      <c r="J168" s="62">
        <v>21067193.399999999</v>
      </c>
      <c r="K168" s="46">
        <f>I168-J168</f>
        <v>1072806.6000000015</v>
      </c>
      <c r="L168" s="51"/>
      <c r="M168" s="51"/>
    </row>
    <row r="169" spans="1:13" s="57" customFormat="1" ht="48" outlineLevel="3">
      <c r="A169" s="63" t="s">
        <v>135</v>
      </c>
      <c r="B169" s="52" t="s">
        <v>28</v>
      </c>
      <c r="C169" s="52" t="s">
        <v>90</v>
      </c>
      <c r="D169" s="52" t="s">
        <v>136</v>
      </c>
      <c r="E169" s="53" t="s">
        <v>29</v>
      </c>
      <c r="F169" s="47"/>
      <c r="G169" s="47"/>
      <c r="H169" s="54">
        <f>SUM(H170)</f>
        <v>2080000</v>
      </c>
      <c r="I169" s="40">
        <f>SUM(I170)</f>
        <v>346600</v>
      </c>
      <c r="J169" s="55">
        <f>SUM(J170)</f>
        <v>0</v>
      </c>
      <c r="K169" s="50">
        <f>SUM(K170)</f>
        <v>346600</v>
      </c>
      <c r="L169" s="56"/>
      <c r="M169" s="56"/>
    </row>
    <row r="170" spans="1:13" s="60" customFormat="1" ht="36" outlineLevel="5">
      <c r="A170" s="61" t="s">
        <v>37</v>
      </c>
      <c r="B170" s="41" t="s">
        <v>28</v>
      </c>
      <c r="C170" s="41" t="s">
        <v>90</v>
      </c>
      <c r="D170" s="41" t="s">
        <v>136</v>
      </c>
      <c r="E170" s="42" t="s">
        <v>80</v>
      </c>
      <c r="F170" s="43"/>
      <c r="G170" s="43"/>
      <c r="H170" s="44">
        <v>2080000</v>
      </c>
      <c r="I170" s="58">
        <v>346600</v>
      </c>
      <c r="J170" s="59">
        <v>0</v>
      </c>
      <c r="K170" s="46">
        <f>I170-J170</f>
        <v>346600</v>
      </c>
      <c r="L170" s="51"/>
      <c r="M170" s="51"/>
    </row>
    <row r="171" spans="1:13" s="57" customFormat="1" ht="60" outlineLevel="3">
      <c r="A171" s="63" t="s">
        <v>137</v>
      </c>
      <c r="B171" s="52" t="s">
        <v>28</v>
      </c>
      <c r="C171" s="52" t="s">
        <v>90</v>
      </c>
      <c r="D171" s="52" t="s">
        <v>138</v>
      </c>
      <c r="E171" s="53" t="s">
        <v>29</v>
      </c>
      <c r="F171" s="47"/>
      <c r="G171" s="47"/>
      <c r="H171" s="54">
        <f>SUM(H172)</f>
        <v>2256000</v>
      </c>
      <c r="I171" s="40">
        <f>SUM(I172)</f>
        <v>376000</v>
      </c>
      <c r="J171" s="55">
        <f>SUM(J172)</f>
        <v>0</v>
      </c>
      <c r="K171" s="50">
        <f>SUM(K172)</f>
        <v>376000</v>
      </c>
      <c r="L171" s="56"/>
      <c r="M171" s="56"/>
    </row>
    <row r="172" spans="1:13" s="60" customFormat="1" ht="36" outlineLevel="5">
      <c r="A172" s="234" t="s">
        <v>139</v>
      </c>
      <c r="B172" s="41" t="s">
        <v>28</v>
      </c>
      <c r="C172" s="41" t="s">
        <v>90</v>
      </c>
      <c r="D172" s="41" t="s">
        <v>138</v>
      </c>
      <c r="E172" s="42" t="s">
        <v>80</v>
      </c>
      <c r="F172" s="43"/>
      <c r="G172" s="43"/>
      <c r="H172" s="44">
        <v>2256000</v>
      </c>
      <c r="I172" s="58">
        <v>376000</v>
      </c>
      <c r="J172" s="59">
        <v>0</v>
      </c>
      <c r="K172" s="46">
        <f>I172-J172</f>
        <v>376000</v>
      </c>
      <c r="L172" s="51"/>
      <c r="M172" s="51"/>
    </row>
    <row r="173" spans="1:13" s="57" customFormat="1" ht="36" outlineLevel="3">
      <c r="A173" s="63" t="s">
        <v>140</v>
      </c>
      <c r="B173" s="52" t="s">
        <v>28</v>
      </c>
      <c r="C173" s="52" t="s">
        <v>90</v>
      </c>
      <c r="D173" s="52" t="s">
        <v>141</v>
      </c>
      <c r="E173" s="53" t="s">
        <v>29</v>
      </c>
      <c r="F173" s="47"/>
      <c r="G173" s="47"/>
      <c r="H173" s="54">
        <f>SUM(H174:H175)</f>
        <v>287288600</v>
      </c>
      <c r="I173" s="40">
        <f>SUM(I174:I175)</f>
        <v>83494484</v>
      </c>
      <c r="J173" s="55">
        <f>SUM(J174:J175)</f>
        <v>75410550.729999989</v>
      </c>
      <c r="K173" s="50">
        <f>SUM(K174:K175)</f>
        <v>8083933.270000007</v>
      </c>
      <c r="L173" s="56"/>
      <c r="M173" s="56"/>
    </row>
    <row r="174" spans="1:13" s="60" customFormat="1" outlineLevel="5">
      <c r="A174" s="234" t="s">
        <v>30</v>
      </c>
      <c r="B174" s="41" t="s">
        <v>28</v>
      </c>
      <c r="C174" s="41" t="s">
        <v>90</v>
      </c>
      <c r="D174" s="41" t="s">
        <v>141</v>
      </c>
      <c r="E174" s="42" t="s">
        <v>31</v>
      </c>
      <c r="F174" s="43"/>
      <c r="G174" s="43"/>
      <c r="H174" s="44">
        <v>2900100</v>
      </c>
      <c r="I174" s="58">
        <v>976484</v>
      </c>
      <c r="J174" s="62">
        <v>435378.91</v>
      </c>
      <c r="K174" s="46">
        <f>I174-J174</f>
        <v>541105.09000000008</v>
      </c>
      <c r="L174" s="51"/>
      <c r="M174" s="51"/>
    </row>
    <row r="175" spans="1:13" s="60" customFormat="1" ht="36" outlineLevel="5">
      <c r="A175" s="61" t="s">
        <v>37</v>
      </c>
      <c r="B175" s="41" t="s">
        <v>28</v>
      </c>
      <c r="C175" s="41" t="s">
        <v>90</v>
      </c>
      <c r="D175" s="41" t="s">
        <v>141</v>
      </c>
      <c r="E175" s="42" t="s">
        <v>38</v>
      </c>
      <c r="F175" s="43"/>
      <c r="G175" s="43"/>
      <c r="H175" s="44">
        <v>284388500</v>
      </c>
      <c r="I175" s="58">
        <v>82518000</v>
      </c>
      <c r="J175" s="62">
        <v>74975171.819999993</v>
      </c>
      <c r="K175" s="46">
        <f>I175-J175</f>
        <v>7542828.1800000072</v>
      </c>
      <c r="L175" s="51"/>
      <c r="M175" s="51"/>
    </row>
    <row r="176" spans="1:13" s="139" customFormat="1" ht="60" outlineLevel="3">
      <c r="A176" s="238" t="s">
        <v>81</v>
      </c>
      <c r="B176" s="130" t="s">
        <v>28</v>
      </c>
      <c r="C176" s="130" t="s">
        <v>90</v>
      </c>
      <c r="D176" s="130" t="s">
        <v>82</v>
      </c>
      <c r="E176" s="131" t="s">
        <v>29</v>
      </c>
      <c r="F176" s="132"/>
      <c r="G176" s="133"/>
      <c r="H176" s="134">
        <f>SUM(H177:H181)</f>
        <v>0</v>
      </c>
      <c r="I176" s="135">
        <f>SUM(I177:I181)</f>
        <v>0</v>
      </c>
      <c r="J176" s="136">
        <f>SUM(J177:J181)</f>
        <v>-383346.31</v>
      </c>
      <c r="K176" s="137">
        <f>SUM(K177:K181)</f>
        <v>383346.31</v>
      </c>
      <c r="L176" s="138"/>
      <c r="M176" s="138"/>
    </row>
    <row r="177" spans="1:16" s="117" customFormat="1" ht="36" outlineLevel="5">
      <c r="A177" s="236" t="s">
        <v>30</v>
      </c>
      <c r="B177" s="110" t="s">
        <v>28</v>
      </c>
      <c r="C177" s="110" t="s">
        <v>90</v>
      </c>
      <c r="D177" s="110" t="s">
        <v>82</v>
      </c>
      <c r="E177" s="111" t="s">
        <v>31</v>
      </c>
      <c r="F177" s="140" t="s">
        <v>212</v>
      </c>
      <c r="G177" s="141"/>
      <c r="H177" s="142">
        <v>0</v>
      </c>
      <c r="I177" s="113">
        <v>0</v>
      </c>
      <c r="J177" s="143">
        <v>-291.99</v>
      </c>
      <c r="K177" s="144">
        <f>I177-J177</f>
        <v>291.99</v>
      </c>
      <c r="L177" s="116"/>
      <c r="M177" s="116"/>
    </row>
    <row r="178" spans="1:16" s="117" customFormat="1" ht="36" outlineLevel="5">
      <c r="A178" s="145" t="s">
        <v>37</v>
      </c>
      <c r="B178" s="110" t="s">
        <v>28</v>
      </c>
      <c r="C178" s="110" t="s">
        <v>90</v>
      </c>
      <c r="D178" s="110" t="s">
        <v>82</v>
      </c>
      <c r="E178" s="111" t="s">
        <v>80</v>
      </c>
      <c r="F178" s="140" t="s">
        <v>262</v>
      </c>
      <c r="G178" s="141" t="s">
        <v>36</v>
      </c>
      <c r="H178" s="58">
        <v>0</v>
      </c>
      <c r="I178" s="113">
        <v>0</v>
      </c>
      <c r="J178" s="143">
        <v>0</v>
      </c>
      <c r="K178" s="144">
        <f>I178-J178</f>
        <v>0</v>
      </c>
      <c r="L178" s="116"/>
      <c r="M178" s="116"/>
    </row>
    <row r="179" spans="1:16" s="117" customFormat="1" ht="36" outlineLevel="5">
      <c r="A179" s="145" t="s">
        <v>37</v>
      </c>
      <c r="B179" s="110" t="s">
        <v>28</v>
      </c>
      <c r="C179" s="110" t="s">
        <v>90</v>
      </c>
      <c r="D179" s="110" t="s">
        <v>82</v>
      </c>
      <c r="E179" s="111" t="s">
        <v>80</v>
      </c>
      <c r="F179" s="140" t="s">
        <v>212</v>
      </c>
      <c r="G179" s="141" t="s">
        <v>36</v>
      </c>
      <c r="H179" s="58">
        <v>0</v>
      </c>
      <c r="I179" s="113">
        <v>0</v>
      </c>
      <c r="J179" s="146">
        <v>-383005.93</v>
      </c>
      <c r="K179" s="144">
        <f>I179-J179</f>
        <v>383005.93</v>
      </c>
      <c r="L179" s="116"/>
      <c r="M179" s="116"/>
    </row>
    <row r="180" spans="1:16" s="117" customFormat="1" outlineLevel="5">
      <c r="A180" s="236" t="s">
        <v>74</v>
      </c>
      <c r="B180" s="110" t="s">
        <v>28</v>
      </c>
      <c r="C180" s="110" t="s">
        <v>90</v>
      </c>
      <c r="D180" s="110" t="s">
        <v>82</v>
      </c>
      <c r="E180" s="111">
        <v>340</v>
      </c>
      <c r="F180" s="140" t="s">
        <v>85</v>
      </c>
      <c r="G180" s="141"/>
      <c r="H180" s="58">
        <v>0</v>
      </c>
      <c r="I180" s="113">
        <v>0</v>
      </c>
      <c r="J180" s="143">
        <v>-48.39</v>
      </c>
      <c r="K180" s="144">
        <f>I180-J180</f>
        <v>48.39</v>
      </c>
      <c r="L180" s="116"/>
      <c r="M180" s="116"/>
    </row>
    <row r="181" spans="1:16" s="117" customFormat="1" ht="36" outlineLevel="5">
      <c r="A181" s="236" t="s">
        <v>74</v>
      </c>
      <c r="B181" s="110" t="s">
        <v>28</v>
      </c>
      <c r="C181" s="110" t="s">
        <v>90</v>
      </c>
      <c r="D181" s="110" t="s">
        <v>82</v>
      </c>
      <c r="E181" s="111">
        <v>340</v>
      </c>
      <c r="F181" s="140" t="s">
        <v>212</v>
      </c>
      <c r="G181" s="141" t="s">
        <v>36</v>
      </c>
      <c r="H181" s="142">
        <v>0</v>
      </c>
      <c r="I181" s="113">
        <v>0</v>
      </c>
      <c r="J181" s="143">
        <v>0</v>
      </c>
      <c r="K181" s="147">
        <f>I181-J181</f>
        <v>0</v>
      </c>
      <c r="L181" s="116"/>
      <c r="M181" s="116"/>
    </row>
    <row r="182" spans="1:16" s="57" customFormat="1" ht="60" outlineLevel="3">
      <c r="A182" s="63" t="s">
        <v>81</v>
      </c>
      <c r="B182" s="52" t="s">
        <v>28</v>
      </c>
      <c r="C182" s="52" t="s">
        <v>90</v>
      </c>
      <c r="D182" s="52" t="s">
        <v>82</v>
      </c>
      <c r="E182" s="53" t="s">
        <v>29</v>
      </c>
      <c r="F182" s="47"/>
      <c r="G182" s="38"/>
      <c r="H182" s="39">
        <f>SUM(H183:H185)</f>
        <v>1216984000</v>
      </c>
      <c r="I182" s="75">
        <f>SUM(I183:I185)</f>
        <v>318732000</v>
      </c>
      <c r="J182" s="109">
        <f>SUM(J183:J185)</f>
        <v>315856118.12</v>
      </c>
      <c r="K182" s="148">
        <f>SUM(K183:K185)</f>
        <v>2875881.880000019</v>
      </c>
      <c r="L182" s="56"/>
      <c r="M182" s="56"/>
    </row>
    <row r="183" spans="1:16" s="60" customFormat="1" ht="36" outlineLevel="5">
      <c r="A183" s="234" t="s">
        <v>65</v>
      </c>
      <c r="B183" s="41" t="s">
        <v>28</v>
      </c>
      <c r="C183" s="41" t="s">
        <v>90</v>
      </c>
      <c r="D183" s="41" t="s">
        <v>82</v>
      </c>
      <c r="E183" s="42" t="s">
        <v>66</v>
      </c>
      <c r="F183" s="43" t="s">
        <v>235</v>
      </c>
      <c r="G183" s="41" t="s">
        <v>36</v>
      </c>
      <c r="H183" s="44">
        <v>15604500</v>
      </c>
      <c r="I183" s="58">
        <v>6679078</v>
      </c>
      <c r="J183" s="62">
        <v>6561239.79</v>
      </c>
      <c r="K183" s="46">
        <f t="shared" ref="K183:K192" si="6">I183-J183</f>
        <v>117838.20999999996</v>
      </c>
      <c r="L183" s="56"/>
      <c r="M183" s="56"/>
    </row>
    <row r="184" spans="1:16" s="60" customFormat="1" ht="36" outlineLevel="5">
      <c r="A184" s="234" t="s">
        <v>30</v>
      </c>
      <c r="B184" s="41" t="s">
        <v>28</v>
      </c>
      <c r="C184" s="41" t="s">
        <v>90</v>
      </c>
      <c r="D184" s="41" t="s">
        <v>82</v>
      </c>
      <c r="E184" s="42" t="s">
        <v>31</v>
      </c>
      <c r="F184" s="43" t="s">
        <v>235</v>
      </c>
      <c r="G184" s="41" t="s">
        <v>36</v>
      </c>
      <c r="H184" s="44">
        <v>8629200</v>
      </c>
      <c r="I184" s="58">
        <v>2266311.4300000002</v>
      </c>
      <c r="J184" s="62">
        <v>2211980.7400000002</v>
      </c>
      <c r="K184" s="46">
        <f t="shared" si="6"/>
        <v>54330.689999999944</v>
      </c>
      <c r="L184" s="51"/>
      <c r="M184" s="51"/>
    </row>
    <row r="185" spans="1:16" s="60" customFormat="1" ht="36" outlineLevel="5">
      <c r="A185" s="61" t="s">
        <v>37</v>
      </c>
      <c r="B185" s="41" t="s">
        <v>28</v>
      </c>
      <c r="C185" s="41" t="s">
        <v>90</v>
      </c>
      <c r="D185" s="41" t="s">
        <v>82</v>
      </c>
      <c r="E185" s="42" t="s">
        <v>80</v>
      </c>
      <c r="F185" s="43" t="s">
        <v>235</v>
      </c>
      <c r="G185" s="41" t="s">
        <v>36</v>
      </c>
      <c r="H185" s="44">
        <v>1192750300</v>
      </c>
      <c r="I185" s="58">
        <v>309786610.56999999</v>
      </c>
      <c r="J185" s="62">
        <v>307082897.58999997</v>
      </c>
      <c r="K185" s="46">
        <f t="shared" si="6"/>
        <v>2703712.9800000191</v>
      </c>
      <c r="L185" s="51"/>
      <c r="M185" s="51"/>
    </row>
    <row r="186" spans="1:16" s="154" customFormat="1" ht="24" outlineLevel="5">
      <c r="A186" s="63" t="s">
        <v>218</v>
      </c>
      <c r="B186" s="52">
        <v>148</v>
      </c>
      <c r="C186" s="52">
        <v>1003</v>
      </c>
      <c r="D186" s="52">
        <v>9990020680</v>
      </c>
      <c r="E186" s="53">
        <v>321</v>
      </c>
      <c r="F186" s="149"/>
      <c r="G186" s="52"/>
      <c r="H186" s="95">
        <v>9860000</v>
      </c>
      <c r="I186" s="150">
        <v>9860000</v>
      </c>
      <c r="J186" s="96">
        <v>9860000</v>
      </c>
      <c r="K186" s="151">
        <f t="shared" si="6"/>
        <v>0</v>
      </c>
      <c r="L186" s="56"/>
      <c r="M186" s="152"/>
      <c r="N186" s="153"/>
      <c r="O186" s="153"/>
      <c r="P186" s="153"/>
    </row>
    <row r="187" spans="1:16" s="81" customFormat="1" ht="24" outlineLevel="5">
      <c r="A187" s="63" t="s">
        <v>218</v>
      </c>
      <c r="B187" s="52">
        <v>148</v>
      </c>
      <c r="C187" s="52">
        <v>1003</v>
      </c>
      <c r="D187" s="52">
        <v>9990020680</v>
      </c>
      <c r="E187" s="53">
        <v>322</v>
      </c>
      <c r="F187" s="52"/>
      <c r="G187" s="52"/>
      <c r="H187" s="95">
        <v>0</v>
      </c>
      <c r="I187" s="96">
        <v>0</v>
      </c>
      <c r="J187" s="97">
        <v>0</v>
      </c>
      <c r="K187" s="151">
        <f t="shared" si="6"/>
        <v>0</v>
      </c>
      <c r="L187" s="56"/>
      <c r="M187" s="56"/>
      <c r="N187" s="60"/>
      <c r="O187" s="57"/>
      <c r="P187" s="57"/>
    </row>
    <row r="188" spans="1:16" s="139" customFormat="1" ht="84" outlineLevel="3">
      <c r="A188" s="238" t="s">
        <v>143</v>
      </c>
      <c r="B188" s="130" t="s">
        <v>28</v>
      </c>
      <c r="C188" s="130" t="s">
        <v>142</v>
      </c>
      <c r="D188" s="130" t="s">
        <v>144</v>
      </c>
      <c r="E188" s="131" t="s">
        <v>29</v>
      </c>
      <c r="F188" s="132"/>
      <c r="G188" s="132"/>
      <c r="H188" s="155">
        <f>SUM(H189:H189)</f>
        <v>0</v>
      </c>
      <c r="I188" s="156">
        <f>SUM(I189:I189)</f>
        <v>0</v>
      </c>
      <c r="J188" s="151">
        <f>SUM(J189:J189)</f>
        <v>-17653.810000000001</v>
      </c>
      <c r="K188" s="151">
        <f t="shared" si="6"/>
        <v>17653.810000000001</v>
      </c>
      <c r="L188" s="138"/>
      <c r="M188" s="138"/>
      <c r="N188" s="157"/>
      <c r="O188" s="157"/>
      <c r="P188" s="157"/>
    </row>
    <row r="189" spans="1:16" s="117" customFormat="1" ht="36" outlineLevel="5">
      <c r="A189" s="145" t="s">
        <v>37</v>
      </c>
      <c r="B189" s="110" t="s">
        <v>28</v>
      </c>
      <c r="C189" s="110" t="s">
        <v>142</v>
      </c>
      <c r="D189" s="110" t="s">
        <v>144</v>
      </c>
      <c r="E189" s="111" t="s">
        <v>80</v>
      </c>
      <c r="F189" s="110" t="s">
        <v>216</v>
      </c>
      <c r="G189" s="110" t="s">
        <v>36</v>
      </c>
      <c r="H189" s="112">
        <v>0</v>
      </c>
      <c r="I189" s="113">
        <v>0</v>
      </c>
      <c r="J189" s="158">
        <v>-17653.810000000001</v>
      </c>
      <c r="K189" s="46">
        <f t="shared" si="6"/>
        <v>17653.810000000001</v>
      </c>
      <c r="L189" s="159"/>
      <c r="M189" s="116"/>
    </row>
    <row r="190" spans="1:16" s="117" customFormat="1" ht="48" outlineLevel="5">
      <c r="A190" s="233" t="s">
        <v>265</v>
      </c>
      <c r="B190" s="47">
        <v>148</v>
      </c>
      <c r="C190" s="47">
        <v>1004</v>
      </c>
      <c r="D190" s="47">
        <v>2230131440</v>
      </c>
      <c r="E190" s="53" t="s">
        <v>29</v>
      </c>
      <c r="F190" s="47"/>
      <c r="G190" s="47"/>
      <c r="H190" s="49">
        <f>H191+H192</f>
        <v>1156402900</v>
      </c>
      <c r="I190" s="49">
        <f>I191+I192</f>
        <v>375652200</v>
      </c>
      <c r="J190" s="49">
        <f>J191+J192</f>
        <v>375652200</v>
      </c>
      <c r="K190" s="49">
        <f t="shared" si="6"/>
        <v>0</v>
      </c>
      <c r="L190" s="159"/>
      <c r="M190" s="116"/>
    </row>
    <row r="191" spans="1:16" s="117" customFormat="1" ht="24" outlineLevel="5">
      <c r="A191" s="160" t="s">
        <v>83</v>
      </c>
      <c r="B191" s="110">
        <v>148</v>
      </c>
      <c r="C191" s="110">
        <v>1004</v>
      </c>
      <c r="D191" s="110">
        <v>2230131440</v>
      </c>
      <c r="E191" s="111">
        <v>570</v>
      </c>
      <c r="F191" s="110"/>
      <c r="G191" s="110"/>
      <c r="H191" s="112">
        <v>1126956700</v>
      </c>
      <c r="I191" s="113">
        <v>375652200</v>
      </c>
      <c r="J191" s="158">
        <v>375652200</v>
      </c>
      <c r="K191" s="46">
        <f t="shared" si="6"/>
        <v>0</v>
      </c>
      <c r="L191" s="159"/>
      <c r="M191" s="116"/>
    </row>
    <row r="192" spans="1:16" s="117" customFormat="1" outlineLevel="5">
      <c r="A192" s="160" t="s">
        <v>266</v>
      </c>
      <c r="B192" s="110">
        <v>148</v>
      </c>
      <c r="C192" s="110">
        <v>1004</v>
      </c>
      <c r="D192" s="110">
        <v>2230131440</v>
      </c>
      <c r="E192" s="111">
        <v>870</v>
      </c>
      <c r="F192" s="110"/>
      <c r="G192" s="110"/>
      <c r="H192" s="112">
        <v>29446200</v>
      </c>
      <c r="I192" s="113">
        <v>0</v>
      </c>
      <c r="J192" s="158">
        <v>0</v>
      </c>
      <c r="K192" s="46">
        <f t="shared" si="6"/>
        <v>0</v>
      </c>
      <c r="L192" s="159"/>
      <c r="M192" s="116"/>
    </row>
    <row r="193" spans="1:16" s="57" customFormat="1" ht="48" outlineLevel="3">
      <c r="A193" s="63" t="s">
        <v>145</v>
      </c>
      <c r="B193" s="52" t="s">
        <v>28</v>
      </c>
      <c r="C193" s="52" t="s">
        <v>142</v>
      </c>
      <c r="D193" s="52" t="s">
        <v>146</v>
      </c>
      <c r="E193" s="53" t="s">
        <v>29</v>
      </c>
      <c r="F193" s="47"/>
      <c r="G193" s="47"/>
      <c r="H193" s="54">
        <f>SUM(H194:H195)</f>
        <v>1510863480</v>
      </c>
      <c r="I193" s="40">
        <f>SUM(I194:I195)</f>
        <v>926988105.27999997</v>
      </c>
      <c r="J193" s="55">
        <f>SUM(J194:J195)</f>
        <v>925865089.93999994</v>
      </c>
      <c r="K193" s="50">
        <f>SUM(K194:K195)</f>
        <v>1123015.3399999905</v>
      </c>
      <c r="L193" s="56"/>
      <c r="M193" s="56"/>
      <c r="N193" s="81"/>
      <c r="O193" s="81"/>
      <c r="P193" s="81"/>
    </row>
    <row r="194" spans="1:16" s="60" customFormat="1" outlineLevel="5">
      <c r="A194" s="234" t="s">
        <v>30</v>
      </c>
      <c r="B194" s="41" t="s">
        <v>28</v>
      </c>
      <c r="C194" s="41" t="s">
        <v>142</v>
      </c>
      <c r="D194" s="41" t="s">
        <v>146</v>
      </c>
      <c r="E194" s="42" t="s">
        <v>31</v>
      </c>
      <c r="F194" s="43"/>
      <c r="G194" s="43"/>
      <c r="H194" s="44">
        <v>4756000</v>
      </c>
      <c r="I194" s="58">
        <v>1429062.76</v>
      </c>
      <c r="J194" s="62">
        <v>1388868.93</v>
      </c>
      <c r="K194" s="46">
        <f t="shared" ref="K194:K233" si="7">I194-J194</f>
        <v>40193.830000000075</v>
      </c>
      <c r="L194" s="51"/>
      <c r="M194" s="51"/>
      <c r="N194" s="106"/>
    </row>
    <row r="195" spans="1:16" s="60" customFormat="1" ht="36" outlineLevel="5">
      <c r="A195" s="234" t="s">
        <v>139</v>
      </c>
      <c r="B195" s="41" t="s">
        <v>28</v>
      </c>
      <c r="C195" s="41" t="s">
        <v>142</v>
      </c>
      <c r="D195" s="41" t="s">
        <v>146</v>
      </c>
      <c r="E195" s="42" t="s">
        <v>80</v>
      </c>
      <c r="F195" s="43"/>
      <c r="G195" s="43"/>
      <c r="H195" s="44">
        <v>1506107480</v>
      </c>
      <c r="I195" s="58">
        <v>925559042.51999998</v>
      </c>
      <c r="J195" s="62">
        <v>924476221.00999999</v>
      </c>
      <c r="K195" s="46">
        <f t="shared" si="7"/>
        <v>1082821.5099999905</v>
      </c>
      <c r="L195" s="51"/>
      <c r="M195" s="51"/>
      <c r="O195" s="106"/>
      <c r="P195" s="106"/>
    </row>
    <row r="196" spans="1:16" s="57" customFormat="1" ht="48" outlineLevel="3">
      <c r="A196" s="63" t="s">
        <v>147</v>
      </c>
      <c r="B196" s="52" t="s">
        <v>28</v>
      </c>
      <c r="C196" s="52" t="s">
        <v>142</v>
      </c>
      <c r="D196" s="52" t="s">
        <v>148</v>
      </c>
      <c r="E196" s="53" t="s">
        <v>29</v>
      </c>
      <c r="F196" s="47"/>
      <c r="G196" s="47"/>
      <c r="H196" s="54">
        <f>SUM(H197:H198)</f>
        <v>15818400</v>
      </c>
      <c r="I196" s="40">
        <f>SUM(I197:I198)</f>
        <v>2636400</v>
      </c>
      <c r="J196" s="55">
        <f>SUM(J197:J198)</f>
        <v>151128.54999999999</v>
      </c>
      <c r="K196" s="50">
        <f>SUM(K197:K198)</f>
        <v>2485271.4500000002</v>
      </c>
      <c r="L196" s="56"/>
      <c r="M196" s="56"/>
      <c r="N196" s="60"/>
      <c r="O196" s="60"/>
      <c r="P196" s="60"/>
    </row>
    <row r="197" spans="1:16" s="60" customFormat="1" outlineLevel="5">
      <c r="A197" s="234" t="s">
        <v>30</v>
      </c>
      <c r="B197" s="41" t="s">
        <v>28</v>
      </c>
      <c r="C197" s="41" t="s">
        <v>142</v>
      </c>
      <c r="D197" s="41" t="s">
        <v>148</v>
      </c>
      <c r="E197" s="42" t="s">
        <v>31</v>
      </c>
      <c r="F197" s="43"/>
      <c r="G197" s="43"/>
      <c r="H197" s="44">
        <v>206800</v>
      </c>
      <c r="I197" s="58">
        <v>34400</v>
      </c>
      <c r="J197" s="59">
        <v>734.55</v>
      </c>
      <c r="K197" s="46">
        <f t="shared" si="7"/>
        <v>33665.449999999997</v>
      </c>
      <c r="L197" s="51"/>
      <c r="M197" s="51"/>
    </row>
    <row r="198" spans="1:16" s="60" customFormat="1" ht="36" outlineLevel="5">
      <c r="A198" s="61" t="s">
        <v>37</v>
      </c>
      <c r="B198" s="41" t="s">
        <v>28</v>
      </c>
      <c r="C198" s="41" t="s">
        <v>142</v>
      </c>
      <c r="D198" s="41">
        <v>2230171320</v>
      </c>
      <c r="E198" s="42" t="s">
        <v>80</v>
      </c>
      <c r="F198" s="43"/>
      <c r="G198" s="43"/>
      <c r="H198" s="44">
        <v>15611600</v>
      </c>
      <c r="I198" s="58">
        <v>2602000</v>
      </c>
      <c r="J198" s="62">
        <v>150394</v>
      </c>
      <c r="K198" s="46">
        <f t="shared" si="7"/>
        <v>2451606</v>
      </c>
      <c r="L198" s="51"/>
      <c r="M198" s="51"/>
    </row>
    <row r="199" spans="1:16" s="169" customFormat="1" ht="36" outlineLevel="5">
      <c r="A199" s="161" t="s">
        <v>199</v>
      </c>
      <c r="B199" s="162" t="s">
        <v>28</v>
      </c>
      <c r="C199" s="162" t="s">
        <v>142</v>
      </c>
      <c r="D199" s="162" t="s">
        <v>200</v>
      </c>
      <c r="E199" s="163" t="s">
        <v>29</v>
      </c>
      <c r="F199" s="164"/>
      <c r="G199" s="164"/>
      <c r="H199" s="165">
        <f>SUM(H200)</f>
        <v>0</v>
      </c>
      <c r="I199" s="166">
        <f>SUM(I200)</f>
        <v>0</v>
      </c>
      <c r="J199" s="167">
        <f>SUM(J200)</f>
        <v>0</v>
      </c>
      <c r="K199" s="167">
        <f>SUM(K200)</f>
        <v>0</v>
      </c>
      <c r="L199" s="168"/>
      <c r="M199" s="152"/>
    </row>
    <row r="200" spans="1:16" s="169" customFormat="1" ht="36" outlineLevel="5">
      <c r="A200" s="170" t="s">
        <v>37</v>
      </c>
      <c r="B200" s="171" t="s">
        <v>28</v>
      </c>
      <c r="C200" s="171" t="s">
        <v>142</v>
      </c>
      <c r="D200" s="171" t="s">
        <v>200</v>
      </c>
      <c r="E200" s="172">
        <v>313</v>
      </c>
      <c r="F200" s="171" t="s">
        <v>251</v>
      </c>
      <c r="G200" s="171" t="s">
        <v>36</v>
      </c>
      <c r="H200" s="173">
        <v>0</v>
      </c>
      <c r="I200" s="113">
        <v>0</v>
      </c>
      <c r="J200" s="174">
        <v>0</v>
      </c>
      <c r="K200" s="175">
        <f>I200-J200</f>
        <v>0</v>
      </c>
      <c r="L200" s="176"/>
      <c r="M200" s="177"/>
      <c r="N200" s="178"/>
    </row>
    <row r="201" spans="1:16" s="60" customFormat="1" ht="24" outlineLevel="5">
      <c r="A201" s="179" t="s">
        <v>199</v>
      </c>
      <c r="B201" s="52" t="s">
        <v>28</v>
      </c>
      <c r="C201" s="52" t="s">
        <v>142</v>
      </c>
      <c r="D201" s="52" t="s">
        <v>200</v>
      </c>
      <c r="E201" s="53" t="s">
        <v>29</v>
      </c>
      <c r="F201" s="47"/>
      <c r="G201" s="47"/>
      <c r="H201" s="95">
        <f>SUM(H202:H205)</f>
        <v>19523254660</v>
      </c>
      <c r="I201" s="96">
        <f>SUM(I202:I205)</f>
        <v>15597655573.809999</v>
      </c>
      <c r="J201" s="101">
        <f>SUM(J202:J205)</f>
        <v>15596590660.900002</v>
      </c>
      <c r="K201" s="180">
        <f>SUM(K202:K205)</f>
        <v>1064912.9099984311</v>
      </c>
      <c r="L201" s="181"/>
      <c r="M201" s="182"/>
    </row>
    <row r="202" spans="1:16" s="117" customFormat="1" ht="36" outlineLevel="5">
      <c r="A202" s="145" t="s">
        <v>37</v>
      </c>
      <c r="B202" s="110" t="s">
        <v>28</v>
      </c>
      <c r="C202" s="110" t="s">
        <v>142</v>
      </c>
      <c r="D202" s="110" t="s">
        <v>200</v>
      </c>
      <c r="E202" s="111">
        <v>244</v>
      </c>
      <c r="F202" s="110"/>
      <c r="G202" s="41" t="s">
        <v>35</v>
      </c>
      <c r="H202" s="112">
        <v>4592870</v>
      </c>
      <c r="I202" s="113">
        <v>3224150</v>
      </c>
      <c r="J202" s="183">
        <v>3202540.35</v>
      </c>
      <c r="K202" s="184">
        <f>I202-J202</f>
        <v>21609.649999999907</v>
      </c>
      <c r="L202" s="185"/>
      <c r="M202" s="186"/>
      <c r="O202" s="187"/>
      <c r="P202" s="187"/>
    </row>
    <row r="203" spans="1:16" s="117" customFormat="1" ht="36" outlineLevel="5">
      <c r="A203" s="145" t="s">
        <v>37</v>
      </c>
      <c r="B203" s="110" t="s">
        <v>28</v>
      </c>
      <c r="C203" s="110" t="s">
        <v>142</v>
      </c>
      <c r="D203" s="110" t="s">
        <v>200</v>
      </c>
      <c r="E203" s="111" t="s">
        <v>80</v>
      </c>
      <c r="F203" s="110" t="s">
        <v>214</v>
      </c>
      <c r="G203" s="110" t="s">
        <v>36</v>
      </c>
      <c r="H203" s="112">
        <v>0</v>
      </c>
      <c r="I203" s="305">
        <v>0</v>
      </c>
      <c r="J203" s="305">
        <v>-34377.74</v>
      </c>
      <c r="K203" s="184">
        <f t="shared" si="7"/>
        <v>34377.74</v>
      </c>
      <c r="L203" s="309">
        <v>-32658.84</v>
      </c>
      <c r="M203" s="186">
        <f>J203-L203</f>
        <v>-1718.8999999999978</v>
      </c>
      <c r="O203" s="187"/>
      <c r="P203" s="187"/>
    </row>
    <row r="204" spans="1:16" s="60" customFormat="1" ht="36" outlineLevel="5">
      <c r="A204" s="61" t="s">
        <v>37</v>
      </c>
      <c r="B204" s="41" t="s">
        <v>28</v>
      </c>
      <c r="C204" s="41" t="s">
        <v>142</v>
      </c>
      <c r="D204" s="41" t="s">
        <v>200</v>
      </c>
      <c r="E204" s="42" t="s">
        <v>80</v>
      </c>
      <c r="F204" s="41" t="s">
        <v>236</v>
      </c>
      <c r="G204" s="41" t="s">
        <v>35</v>
      </c>
      <c r="H204" s="305">
        <v>975933090</v>
      </c>
      <c r="I204" s="305">
        <v>779721571.17999995</v>
      </c>
      <c r="J204" s="305">
        <f>779669406.36+1718.9</f>
        <v>779671125.25999999</v>
      </c>
      <c r="K204" s="175">
        <f t="shared" si="7"/>
        <v>50445.919999957085</v>
      </c>
      <c r="L204" s="188">
        <f>J204+J205</f>
        <v>15593422498.290001</v>
      </c>
      <c r="M204" s="56"/>
      <c r="O204" s="106"/>
      <c r="P204" s="106"/>
    </row>
    <row r="205" spans="1:16" s="60" customFormat="1" ht="36" outlineLevel="5">
      <c r="A205" s="61" t="s">
        <v>37</v>
      </c>
      <c r="B205" s="41" t="s">
        <v>28</v>
      </c>
      <c r="C205" s="41" t="s">
        <v>142</v>
      </c>
      <c r="D205" s="41" t="s">
        <v>200</v>
      </c>
      <c r="E205" s="42" t="s">
        <v>80</v>
      </c>
      <c r="F205" s="41" t="s">
        <v>236</v>
      </c>
      <c r="G205" s="41" t="s">
        <v>36</v>
      </c>
      <c r="H205" s="305">
        <v>18542728700</v>
      </c>
      <c r="I205" s="305">
        <v>14814709852.629999</v>
      </c>
      <c r="J205" s="305">
        <f>14813751373.03</f>
        <v>14813751373.030001</v>
      </c>
      <c r="K205" s="46">
        <f t="shared" si="7"/>
        <v>958479.59999847412</v>
      </c>
      <c r="L205" s="189">
        <f>15593422498.29</f>
        <v>15593422498.290001</v>
      </c>
      <c r="M205" s="182">
        <f>J205+J204-15593422498.29</f>
        <v>0</v>
      </c>
      <c r="O205" s="106"/>
      <c r="P205" s="106"/>
    </row>
    <row r="206" spans="1:16" s="57" customFormat="1" ht="24" outlineLevel="3">
      <c r="A206" s="63" t="s">
        <v>149</v>
      </c>
      <c r="B206" s="52" t="s">
        <v>28</v>
      </c>
      <c r="C206" s="52" t="s">
        <v>142</v>
      </c>
      <c r="D206" s="52" t="s">
        <v>150</v>
      </c>
      <c r="E206" s="53" t="s">
        <v>29</v>
      </c>
      <c r="F206" s="47"/>
      <c r="G206" s="47"/>
      <c r="H206" s="54">
        <f>SUM(H207:H208)</f>
        <v>52930600</v>
      </c>
      <c r="I206" s="40">
        <f>SUM(I207:I208)</f>
        <v>21668400</v>
      </c>
      <c r="J206" s="55">
        <f>SUM(J207:J208)</f>
        <v>18646584</v>
      </c>
      <c r="K206" s="50">
        <f>SUM(K207:K208)</f>
        <v>3021816</v>
      </c>
      <c r="L206" s="189">
        <f>L205-L204</f>
        <v>0</v>
      </c>
      <c r="M206" s="51"/>
      <c r="N206" s="60"/>
      <c r="O206" s="60"/>
      <c r="P206" s="60"/>
    </row>
    <row r="207" spans="1:16" s="60" customFormat="1" outlineLevel="5">
      <c r="A207" s="234" t="s">
        <v>30</v>
      </c>
      <c r="B207" s="41" t="s">
        <v>28</v>
      </c>
      <c r="C207" s="41" t="s">
        <v>142</v>
      </c>
      <c r="D207" s="41" t="s">
        <v>150</v>
      </c>
      <c r="E207" s="42" t="s">
        <v>31</v>
      </c>
      <c r="F207" s="43"/>
      <c r="G207" s="43"/>
      <c r="H207" s="44">
        <v>18170600</v>
      </c>
      <c r="I207" s="58">
        <v>3028400</v>
      </c>
      <c r="J207" s="62">
        <v>46584</v>
      </c>
      <c r="K207" s="46">
        <f t="shared" si="7"/>
        <v>2981816</v>
      </c>
      <c r="L207" s="51"/>
      <c r="M207" s="51"/>
      <c r="N207" s="106"/>
    </row>
    <row r="208" spans="1:16" s="60" customFormat="1" ht="36" outlineLevel="5">
      <c r="A208" s="61" t="s">
        <v>37</v>
      </c>
      <c r="B208" s="41" t="s">
        <v>28</v>
      </c>
      <c r="C208" s="41" t="s">
        <v>142</v>
      </c>
      <c r="D208" s="41" t="s">
        <v>150</v>
      </c>
      <c r="E208" s="42" t="s">
        <v>80</v>
      </c>
      <c r="F208" s="43"/>
      <c r="G208" s="41"/>
      <c r="H208" s="44">
        <v>34760000</v>
      </c>
      <c r="I208" s="58">
        <v>18640000</v>
      </c>
      <c r="J208" s="62">
        <v>18600000</v>
      </c>
      <c r="K208" s="46">
        <f t="shared" si="7"/>
        <v>40000</v>
      </c>
      <c r="L208" s="51"/>
      <c r="M208" s="56"/>
      <c r="O208" s="106"/>
      <c r="P208" s="106"/>
    </row>
    <row r="209" spans="1:16" s="57" customFormat="1" ht="24" outlineLevel="3">
      <c r="A209" s="63" t="s">
        <v>151</v>
      </c>
      <c r="B209" s="52" t="s">
        <v>28</v>
      </c>
      <c r="C209" s="52" t="s">
        <v>142</v>
      </c>
      <c r="D209" s="52" t="s">
        <v>152</v>
      </c>
      <c r="E209" s="53" t="s">
        <v>29</v>
      </c>
      <c r="F209" s="47"/>
      <c r="G209" s="47"/>
      <c r="H209" s="54">
        <f>SUM(H210)</f>
        <v>25000</v>
      </c>
      <c r="I209" s="40">
        <f>SUM(I210)</f>
        <v>4200</v>
      </c>
      <c r="J209" s="55">
        <f>SUM(J210)</f>
        <v>0</v>
      </c>
      <c r="K209" s="50">
        <f>SUM(K210)</f>
        <v>4200</v>
      </c>
      <c r="L209" s="56"/>
      <c r="M209" s="51"/>
      <c r="O209" s="60"/>
      <c r="P209" s="60"/>
    </row>
    <row r="210" spans="1:16" s="60" customFormat="1" ht="36" outlineLevel="5">
      <c r="A210" s="61" t="s">
        <v>37</v>
      </c>
      <c r="B210" s="41" t="s">
        <v>28</v>
      </c>
      <c r="C210" s="41" t="s">
        <v>142</v>
      </c>
      <c r="D210" s="41" t="s">
        <v>152</v>
      </c>
      <c r="E210" s="42" t="s">
        <v>80</v>
      </c>
      <c r="F210" s="43"/>
      <c r="G210" s="43"/>
      <c r="H210" s="44">
        <v>25000</v>
      </c>
      <c r="I210" s="58">
        <v>4200</v>
      </c>
      <c r="J210" s="59">
        <v>0</v>
      </c>
      <c r="K210" s="46">
        <f t="shared" si="7"/>
        <v>4200</v>
      </c>
      <c r="L210" s="51"/>
      <c r="M210" s="51"/>
      <c r="O210" s="106"/>
      <c r="P210" s="106"/>
    </row>
    <row r="211" spans="1:16" s="57" customFormat="1" ht="84" outlineLevel="3">
      <c r="A211" s="63" t="s">
        <v>153</v>
      </c>
      <c r="B211" s="52" t="s">
        <v>28</v>
      </c>
      <c r="C211" s="52" t="s">
        <v>142</v>
      </c>
      <c r="D211" s="52" t="s">
        <v>154</v>
      </c>
      <c r="E211" s="53" t="s">
        <v>29</v>
      </c>
      <c r="F211" s="47"/>
      <c r="G211" s="47"/>
      <c r="H211" s="54">
        <f>SUM(H212:H212)</f>
        <v>84900</v>
      </c>
      <c r="I211" s="40">
        <f>SUM(I212:I212)</f>
        <v>0</v>
      </c>
      <c r="J211" s="55">
        <f>SUM(J212:J212)</f>
        <v>0</v>
      </c>
      <c r="K211" s="50">
        <f>SUM(K212:K212)</f>
        <v>0</v>
      </c>
      <c r="L211" s="56"/>
      <c r="M211" s="56"/>
      <c r="N211" s="60"/>
      <c r="O211" s="60"/>
      <c r="P211" s="60"/>
    </row>
    <row r="212" spans="1:16" s="60" customFormat="1" ht="36" outlineLevel="5">
      <c r="A212" s="234" t="s">
        <v>155</v>
      </c>
      <c r="B212" s="41" t="s">
        <v>28</v>
      </c>
      <c r="C212" s="41" t="s">
        <v>142</v>
      </c>
      <c r="D212" s="41" t="s">
        <v>154</v>
      </c>
      <c r="E212" s="42" t="s">
        <v>31</v>
      </c>
      <c r="F212" s="41" t="s">
        <v>253</v>
      </c>
      <c r="G212" s="41" t="s">
        <v>36</v>
      </c>
      <c r="H212" s="44">
        <v>84900</v>
      </c>
      <c r="I212" s="58">
        <v>0</v>
      </c>
      <c r="J212" s="59">
        <v>0</v>
      </c>
      <c r="K212" s="46">
        <f t="shared" si="7"/>
        <v>0</v>
      </c>
      <c r="L212" s="51"/>
      <c r="M212" s="51"/>
      <c r="O212" s="106"/>
      <c r="P212" s="106"/>
    </row>
    <row r="213" spans="1:16" s="57" customFormat="1" ht="72" outlineLevel="3">
      <c r="A213" s="63" t="s">
        <v>156</v>
      </c>
      <c r="B213" s="52" t="s">
        <v>28</v>
      </c>
      <c r="C213" s="52" t="s">
        <v>142</v>
      </c>
      <c r="D213" s="52" t="s">
        <v>157</v>
      </c>
      <c r="E213" s="53" t="s">
        <v>29</v>
      </c>
      <c r="F213" s="47"/>
      <c r="G213" s="47"/>
      <c r="H213" s="54">
        <f>SUM(H214:H215)</f>
        <v>4300</v>
      </c>
      <c r="I213" s="40">
        <f>SUM(I214:I215)</f>
        <v>800</v>
      </c>
      <c r="J213" s="55">
        <f>SUM(J214:J215)</f>
        <v>0</v>
      </c>
      <c r="K213" s="50">
        <f>SUM(K214:K215)</f>
        <v>800</v>
      </c>
      <c r="L213" s="56"/>
      <c r="M213" s="56"/>
      <c r="N213" s="60"/>
      <c r="O213" s="60"/>
      <c r="P213" s="60"/>
    </row>
    <row r="214" spans="1:16" s="60" customFormat="1" ht="36" outlineLevel="5">
      <c r="A214" s="61" t="s">
        <v>37</v>
      </c>
      <c r="B214" s="41" t="s">
        <v>28</v>
      </c>
      <c r="C214" s="41" t="s">
        <v>142</v>
      </c>
      <c r="D214" s="41" t="s">
        <v>157</v>
      </c>
      <c r="E214" s="42">
        <v>244</v>
      </c>
      <c r="F214" s="43"/>
      <c r="G214" s="43"/>
      <c r="H214" s="44">
        <v>4300</v>
      </c>
      <c r="I214" s="58">
        <v>800</v>
      </c>
      <c r="J214" s="59">
        <v>0</v>
      </c>
      <c r="K214" s="46">
        <f>I214-J214</f>
        <v>800</v>
      </c>
      <c r="L214" s="51"/>
      <c r="M214" s="51"/>
      <c r="N214" s="106"/>
    </row>
    <row r="215" spans="1:16" s="60" customFormat="1" ht="24" outlineLevel="5">
      <c r="A215" s="234" t="s">
        <v>155</v>
      </c>
      <c r="B215" s="41" t="s">
        <v>28</v>
      </c>
      <c r="C215" s="41" t="s">
        <v>142</v>
      </c>
      <c r="D215" s="41" t="s">
        <v>157</v>
      </c>
      <c r="E215" s="42">
        <v>323</v>
      </c>
      <c r="F215" s="43"/>
      <c r="G215" s="43"/>
      <c r="H215" s="44">
        <v>0</v>
      </c>
      <c r="I215" s="58">
        <v>0</v>
      </c>
      <c r="J215" s="59">
        <v>0</v>
      </c>
      <c r="K215" s="46">
        <f t="shared" si="7"/>
        <v>0</v>
      </c>
      <c r="L215" s="51"/>
      <c r="M215" s="56"/>
      <c r="N215" s="106"/>
      <c r="O215" s="106"/>
      <c r="P215" s="106"/>
    </row>
    <row r="216" spans="1:16" s="57" customFormat="1" ht="36" outlineLevel="3">
      <c r="A216" s="63" t="s">
        <v>158</v>
      </c>
      <c r="B216" s="52" t="s">
        <v>28</v>
      </c>
      <c r="C216" s="52" t="s">
        <v>142</v>
      </c>
      <c r="D216" s="52" t="s">
        <v>159</v>
      </c>
      <c r="E216" s="53" t="s">
        <v>29</v>
      </c>
      <c r="F216" s="47"/>
      <c r="G216" s="47"/>
      <c r="H216" s="54">
        <f>SUM(H217:H221)</f>
        <v>4626244100</v>
      </c>
      <c r="I216" s="40">
        <f>SUM(I217:I221)</f>
        <v>3080374191.52</v>
      </c>
      <c r="J216" s="55">
        <f>SUM(J217:J221)</f>
        <v>3078193578.6099997</v>
      </c>
      <c r="K216" s="50">
        <f>SUM(K217:K221)</f>
        <v>2180612.9100001333</v>
      </c>
      <c r="L216" s="56"/>
      <c r="M216" s="56"/>
      <c r="N216" s="60"/>
      <c r="O216" s="106"/>
      <c r="P216" s="106"/>
    </row>
    <row r="217" spans="1:16" s="60" customFormat="1" ht="36" outlineLevel="5">
      <c r="A217" s="61" t="s">
        <v>37</v>
      </c>
      <c r="B217" s="41" t="s">
        <v>28</v>
      </c>
      <c r="C217" s="41" t="s">
        <v>142</v>
      </c>
      <c r="D217" s="41" t="s">
        <v>159</v>
      </c>
      <c r="E217" s="42">
        <v>244</v>
      </c>
      <c r="F217" s="43" t="s">
        <v>237</v>
      </c>
      <c r="G217" s="43" t="s">
        <v>36</v>
      </c>
      <c r="H217" s="44">
        <f>41156900-9500000</f>
        <v>31656900</v>
      </c>
      <c r="I217" s="58">
        <v>1987150</v>
      </c>
      <c r="J217" s="59">
        <v>1425746.2</v>
      </c>
      <c r="K217" s="46">
        <f t="shared" si="7"/>
        <v>561403.80000000005</v>
      </c>
      <c r="L217" s="182"/>
      <c r="M217" s="51"/>
    </row>
    <row r="218" spans="1:16" s="117" customFormat="1" ht="36" outlineLevel="5">
      <c r="A218" s="61" t="s">
        <v>37</v>
      </c>
      <c r="B218" s="110" t="s">
        <v>28</v>
      </c>
      <c r="C218" s="110" t="s">
        <v>142</v>
      </c>
      <c r="D218" s="110" t="s">
        <v>159</v>
      </c>
      <c r="E218" s="111" t="s">
        <v>80</v>
      </c>
      <c r="F218" s="190" t="s">
        <v>215</v>
      </c>
      <c r="G218" s="190" t="s">
        <v>36</v>
      </c>
      <c r="H218" s="112">
        <v>0</v>
      </c>
      <c r="I218" s="113">
        <v>0</v>
      </c>
      <c r="J218" s="122">
        <v>0</v>
      </c>
      <c r="K218" s="115">
        <f t="shared" si="7"/>
        <v>0</v>
      </c>
      <c r="L218" s="159"/>
      <c r="M218" s="116"/>
    </row>
    <row r="219" spans="1:16" s="60" customFormat="1" ht="36" outlineLevel="5">
      <c r="A219" s="61" t="s">
        <v>37</v>
      </c>
      <c r="B219" s="41" t="s">
        <v>28</v>
      </c>
      <c r="C219" s="41" t="s">
        <v>142</v>
      </c>
      <c r="D219" s="41" t="s">
        <v>159</v>
      </c>
      <c r="E219" s="42">
        <v>313</v>
      </c>
      <c r="F219" s="43" t="s">
        <v>237</v>
      </c>
      <c r="G219" s="43" t="s">
        <v>36</v>
      </c>
      <c r="H219" s="44">
        <v>0</v>
      </c>
      <c r="I219" s="58">
        <v>0</v>
      </c>
      <c r="J219" s="122">
        <v>-12649</v>
      </c>
      <c r="K219" s="46">
        <f>I219-J219</f>
        <v>12649</v>
      </c>
      <c r="L219" s="51"/>
      <c r="M219" s="51"/>
      <c r="N219" s="106"/>
    </row>
    <row r="220" spans="1:16" s="60" customFormat="1" ht="36" outlineLevel="5">
      <c r="A220" s="61" t="s">
        <v>37</v>
      </c>
      <c r="B220" s="41" t="s">
        <v>28</v>
      </c>
      <c r="C220" s="41" t="s">
        <v>142</v>
      </c>
      <c r="D220" s="41" t="s">
        <v>159</v>
      </c>
      <c r="E220" s="42">
        <v>313</v>
      </c>
      <c r="F220" s="43" t="s">
        <v>237</v>
      </c>
      <c r="G220" s="43" t="s">
        <v>36</v>
      </c>
      <c r="H220" s="44">
        <v>4585087200</v>
      </c>
      <c r="I220" s="58">
        <v>3075787041.52</v>
      </c>
      <c r="J220" s="122">
        <v>3075560481.4099998</v>
      </c>
      <c r="K220" s="46">
        <f t="shared" si="7"/>
        <v>226560.11000013351</v>
      </c>
      <c r="L220" s="51"/>
      <c r="M220" s="51"/>
      <c r="N220" s="106"/>
    </row>
    <row r="221" spans="1:16" s="60" customFormat="1" ht="36" outlineLevel="5">
      <c r="A221" s="234" t="s">
        <v>65</v>
      </c>
      <c r="B221" s="41" t="s">
        <v>28</v>
      </c>
      <c r="C221" s="41" t="s">
        <v>142</v>
      </c>
      <c r="D221" s="41" t="s">
        <v>159</v>
      </c>
      <c r="E221" s="42">
        <v>242</v>
      </c>
      <c r="F221" s="43" t="s">
        <v>237</v>
      </c>
      <c r="G221" s="191" t="s">
        <v>36</v>
      </c>
      <c r="H221" s="44">
        <v>9500000</v>
      </c>
      <c r="I221" s="58">
        <v>2600000</v>
      </c>
      <c r="J221" s="62">
        <v>1220000</v>
      </c>
      <c r="K221" s="46">
        <f>I221-J221</f>
        <v>1380000</v>
      </c>
      <c r="L221" s="182"/>
      <c r="M221" s="56"/>
      <c r="O221" s="106"/>
      <c r="P221" s="106"/>
    </row>
    <row r="222" spans="1:16" s="57" customFormat="1" ht="24" outlineLevel="3">
      <c r="A222" s="63" t="s">
        <v>59</v>
      </c>
      <c r="B222" s="52" t="s">
        <v>28</v>
      </c>
      <c r="C222" s="52" t="s">
        <v>160</v>
      </c>
      <c r="D222" s="52" t="s">
        <v>161</v>
      </c>
      <c r="E222" s="53" t="s">
        <v>29</v>
      </c>
      <c r="F222" s="47"/>
      <c r="G222" s="38"/>
      <c r="H222" s="54">
        <f>SUM(H223:H233)</f>
        <v>561073000</v>
      </c>
      <c r="I222" s="40">
        <f>SUM(I223:I233)</f>
        <v>328067245.61000001</v>
      </c>
      <c r="J222" s="55">
        <f>SUM(J223:J233)</f>
        <v>312779664.55000001</v>
      </c>
      <c r="K222" s="50">
        <f>SUM(K223:K233)</f>
        <v>15287581.059999989</v>
      </c>
      <c r="L222" s="56"/>
      <c r="M222" s="51"/>
      <c r="N222" s="60"/>
      <c r="O222" s="60"/>
      <c r="P222" s="60"/>
    </row>
    <row r="223" spans="1:16" s="60" customFormat="1" outlineLevel="5">
      <c r="A223" s="234" t="s">
        <v>61</v>
      </c>
      <c r="B223" s="41" t="s">
        <v>28</v>
      </c>
      <c r="C223" s="41" t="s">
        <v>160</v>
      </c>
      <c r="D223" s="41" t="s">
        <v>161</v>
      </c>
      <c r="E223" s="42" t="s">
        <v>62</v>
      </c>
      <c r="F223" s="43"/>
      <c r="G223" s="43"/>
      <c r="H223" s="44">
        <v>409767641</v>
      </c>
      <c r="I223" s="58">
        <v>237471700</v>
      </c>
      <c r="J223" s="62">
        <v>232054002.83000001</v>
      </c>
      <c r="K223" s="46">
        <f t="shared" si="7"/>
        <v>5417697.1699999869</v>
      </c>
      <c r="L223" s="51"/>
      <c r="M223" s="51"/>
    </row>
    <row r="224" spans="1:16" s="60" customFormat="1" ht="24" outlineLevel="5">
      <c r="A224" s="234" t="s">
        <v>88</v>
      </c>
      <c r="B224" s="41" t="s">
        <v>28</v>
      </c>
      <c r="C224" s="41" t="s">
        <v>160</v>
      </c>
      <c r="D224" s="41" t="s">
        <v>161</v>
      </c>
      <c r="E224" s="42" t="s">
        <v>162</v>
      </c>
      <c r="F224" s="43"/>
      <c r="G224" s="43"/>
      <c r="H224" s="44">
        <v>0</v>
      </c>
      <c r="I224" s="58">
        <v>0</v>
      </c>
      <c r="J224" s="62">
        <v>0</v>
      </c>
      <c r="K224" s="46">
        <f t="shared" si="7"/>
        <v>0</v>
      </c>
      <c r="L224" s="51"/>
      <c r="M224" s="51"/>
    </row>
    <row r="225" spans="1:16" s="60" customFormat="1" ht="48" outlineLevel="5">
      <c r="A225" s="234" t="s">
        <v>63</v>
      </c>
      <c r="B225" s="41" t="s">
        <v>28</v>
      </c>
      <c r="C225" s="41" t="s">
        <v>160</v>
      </c>
      <c r="D225" s="41" t="s">
        <v>161</v>
      </c>
      <c r="E225" s="42" t="s">
        <v>64</v>
      </c>
      <c r="F225" s="43"/>
      <c r="G225" s="43"/>
      <c r="H225" s="44">
        <v>123749859</v>
      </c>
      <c r="I225" s="58">
        <v>71716200</v>
      </c>
      <c r="J225" s="62">
        <v>66712558.259999998</v>
      </c>
      <c r="K225" s="46">
        <f t="shared" si="7"/>
        <v>5003641.7400000021</v>
      </c>
      <c r="L225" s="51"/>
      <c r="M225" s="51"/>
    </row>
    <row r="226" spans="1:16" s="60" customFormat="1" ht="24" outlineLevel="5">
      <c r="A226" s="234" t="s">
        <v>65</v>
      </c>
      <c r="B226" s="41" t="s">
        <v>28</v>
      </c>
      <c r="C226" s="41" t="s">
        <v>160</v>
      </c>
      <c r="D226" s="41" t="s">
        <v>161</v>
      </c>
      <c r="E226" s="42" t="s">
        <v>66</v>
      </c>
      <c r="F226" s="43"/>
      <c r="G226" s="43"/>
      <c r="H226" s="44">
        <v>6486200</v>
      </c>
      <c r="I226" s="58">
        <v>4381438</v>
      </c>
      <c r="J226" s="62">
        <v>3565103.99</v>
      </c>
      <c r="K226" s="46">
        <f t="shared" si="7"/>
        <v>816334.00999999978</v>
      </c>
      <c r="L226" s="51"/>
      <c r="M226" s="51"/>
    </row>
    <row r="227" spans="1:16" s="60" customFormat="1" ht="36" outlineLevel="5">
      <c r="A227" s="234" t="s">
        <v>197</v>
      </c>
      <c r="B227" s="41" t="s">
        <v>28</v>
      </c>
      <c r="C227" s="41" t="s">
        <v>160</v>
      </c>
      <c r="D227" s="41" t="s">
        <v>161</v>
      </c>
      <c r="E227" s="42">
        <v>243</v>
      </c>
      <c r="F227" s="43"/>
      <c r="G227" s="43"/>
      <c r="H227" s="44">
        <v>0</v>
      </c>
      <c r="I227" s="58">
        <v>0</v>
      </c>
      <c r="J227" s="62">
        <v>0</v>
      </c>
      <c r="K227" s="46">
        <f t="shared" si="7"/>
        <v>0</v>
      </c>
      <c r="L227" s="51"/>
      <c r="M227" s="56"/>
    </row>
    <row r="228" spans="1:16" s="60" customFormat="1" outlineLevel="5">
      <c r="A228" s="234" t="s">
        <v>30</v>
      </c>
      <c r="B228" s="41" t="s">
        <v>28</v>
      </c>
      <c r="C228" s="41" t="s">
        <v>160</v>
      </c>
      <c r="D228" s="41" t="s">
        <v>161</v>
      </c>
      <c r="E228" s="42" t="s">
        <v>31</v>
      </c>
      <c r="F228" s="43"/>
      <c r="G228" s="43"/>
      <c r="H228" s="44">
        <v>13742600</v>
      </c>
      <c r="I228" s="58">
        <v>9438016</v>
      </c>
      <c r="J228" s="62">
        <v>7294894.9900000002</v>
      </c>
      <c r="K228" s="46">
        <f t="shared" si="7"/>
        <v>2143121.0099999998</v>
      </c>
      <c r="L228" s="51"/>
      <c r="M228" s="51"/>
    </row>
    <row r="229" spans="1:16" s="60" customFormat="1" outlineLevel="5">
      <c r="A229" s="234" t="s">
        <v>203</v>
      </c>
      <c r="B229" s="41" t="s">
        <v>28</v>
      </c>
      <c r="C229" s="41" t="s">
        <v>160</v>
      </c>
      <c r="D229" s="41" t="s">
        <v>161</v>
      </c>
      <c r="E229" s="42">
        <v>247</v>
      </c>
      <c r="F229" s="43"/>
      <c r="G229" s="43"/>
      <c r="H229" s="44">
        <v>6666600</v>
      </c>
      <c r="I229" s="58">
        <v>4545100</v>
      </c>
      <c r="J229" s="62">
        <v>2835614.26</v>
      </c>
      <c r="K229" s="46">
        <f t="shared" si="7"/>
        <v>1709485.7400000002</v>
      </c>
      <c r="L229" s="51"/>
      <c r="M229" s="51"/>
    </row>
    <row r="230" spans="1:16" s="60" customFormat="1" ht="36" outlineLevel="5">
      <c r="A230" s="234" t="s">
        <v>163</v>
      </c>
      <c r="B230" s="41" t="s">
        <v>28</v>
      </c>
      <c r="C230" s="41" t="s">
        <v>160</v>
      </c>
      <c r="D230" s="41" t="s">
        <v>161</v>
      </c>
      <c r="E230" s="42" t="s">
        <v>219</v>
      </c>
      <c r="F230" s="43"/>
      <c r="G230" s="43"/>
      <c r="H230" s="44">
        <v>70020.61</v>
      </c>
      <c r="I230" s="58">
        <v>70020.61</v>
      </c>
      <c r="J230" s="62">
        <v>46918.63</v>
      </c>
      <c r="K230" s="46">
        <f t="shared" si="7"/>
        <v>23101.980000000003</v>
      </c>
      <c r="L230" s="56"/>
      <c r="M230" s="51"/>
    </row>
    <row r="231" spans="1:16" s="60" customFormat="1" ht="24" outlineLevel="5">
      <c r="A231" s="234" t="s">
        <v>69</v>
      </c>
      <c r="B231" s="41" t="s">
        <v>28</v>
      </c>
      <c r="C231" s="41" t="s">
        <v>160</v>
      </c>
      <c r="D231" s="41" t="s">
        <v>161</v>
      </c>
      <c r="E231" s="42" t="s">
        <v>70</v>
      </c>
      <c r="F231" s="43"/>
      <c r="G231" s="43"/>
      <c r="H231" s="44">
        <v>469781.06</v>
      </c>
      <c r="I231" s="58">
        <v>352300</v>
      </c>
      <c r="J231" s="62">
        <v>196452</v>
      </c>
      <c r="K231" s="46">
        <f t="shared" si="7"/>
        <v>155848</v>
      </c>
      <c r="L231" s="51"/>
      <c r="M231" s="51"/>
    </row>
    <row r="232" spans="1:16" s="60" customFormat="1" outlineLevel="5">
      <c r="A232" s="234" t="s">
        <v>71</v>
      </c>
      <c r="B232" s="41" t="s">
        <v>28</v>
      </c>
      <c r="C232" s="41" t="s">
        <v>160</v>
      </c>
      <c r="D232" s="41" t="s">
        <v>161</v>
      </c>
      <c r="E232" s="42" t="s">
        <v>72</v>
      </c>
      <c r="F232" s="43"/>
      <c r="G232" s="43"/>
      <c r="H232" s="44">
        <v>43298.33</v>
      </c>
      <c r="I232" s="58">
        <v>32471</v>
      </c>
      <c r="J232" s="62">
        <v>14119.59</v>
      </c>
      <c r="K232" s="46">
        <f t="shared" si="7"/>
        <v>18351.41</v>
      </c>
      <c r="L232" s="51"/>
      <c r="M232" s="51"/>
      <c r="N232" s="106"/>
    </row>
    <row r="233" spans="1:16" s="60" customFormat="1" outlineLevel="5">
      <c r="A233" s="234" t="s">
        <v>73</v>
      </c>
      <c r="B233" s="41" t="s">
        <v>28</v>
      </c>
      <c r="C233" s="41" t="s">
        <v>160</v>
      </c>
      <c r="D233" s="41" t="s">
        <v>161</v>
      </c>
      <c r="E233" s="42" t="s">
        <v>164</v>
      </c>
      <c r="F233" s="43"/>
      <c r="G233" s="43"/>
      <c r="H233" s="44">
        <v>77000</v>
      </c>
      <c r="I233" s="58">
        <v>60000</v>
      </c>
      <c r="J233" s="62">
        <v>60000</v>
      </c>
      <c r="K233" s="46">
        <f t="shared" si="7"/>
        <v>0</v>
      </c>
      <c r="L233" s="51"/>
      <c r="M233" s="51"/>
      <c r="O233" s="106"/>
      <c r="P233" s="106"/>
    </row>
    <row r="234" spans="1:16" s="57" customFormat="1" ht="24" outlineLevel="3">
      <c r="A234" s="63" t="s">
        <v>165</v>
      </c>
      <c r="B234" s="52" t="s">
        <v>28</v>
      </c>
      <c r="C234" s="52" t="s">
        <v>160</v>
      </c>
      <c r="D234" s="52" t="s">
        <v>166</v>
      </c>
      <c r="E234" s="53" t="s">
        <v>29</v>
      </c>
      <c r="F234" s="47"/>
      <c r="G234" s="47"/>
      <c r="H234" s="54">
        <f>SUM(H235:H244)</f>
        <v>131673306</v>
      </c>
      <c r="I234" s="40">
        <f>SUM(I235:I244)</f>
        <v>97640185</v>
      </c>
      <c r="J234" s="55">
        <f>SUM(J235:J244)</f>
        <v>88256351.879999995</v>
      </c>
      <c r="K234" s="50">
        <f>SUM(K235:K244)</f>
        <v>9383833.1199999992</v>
      </c>
      <c r="L234" s="56"/>
      <c r="M234" s="51"/>
      <c r="N234" s="60"/>
      <c r="O234" s="60"/>
      <c r="P234" s="60"/>
    </row>
    <row r="235" spans="1:16" s="60" customFormat="1" ht="24" outlineLevel="5">
      <c r="A235" s="234" t="s">
        <v>167</v>
      </c>
      <c r="B235" s="41" t="s">
        <v>28</v>
      </c>
      <c r="C235" s="41" t="s">
        <v>160</v>
      </c>
      <c r="D235" s="41" t="s">
        <v>166</v>
      </c>
      <c r="E235" s="42" t="s">
        <v>168</v>
      </c>
      <c r="F235" s="43"/>
      <c r="G235" s="43"/>
      <c r="H235" s="44">
        <v>86670800</v>
      </c>
      <c r="I235" s="58">
        <v>66499650</v>
      </c>
      <c r="J235" s="62">
        <v>62633956.340000004</v>
      </c>
      <c r="K235" s="46">
        <f t="shared" ref="K235:K268" si="8">I235-J235</f>
        <v>3865693.6599999964</v>
      </c>
      <c r="L235" s="51"/>
      <c r="M235" s="51"/>
    </row>
    <row r="236" spans="1:16" s="60" customFormat="1" ht="36" outlineLevel="5">
      <c r="A236" s="234" t="s">
        <v>169</v>
      </c>
      <c r="B236" s="41" t="s">
        <v>28</v>
      </c>
      <c r="C236" s="41" t="s">
        <v>160</v>
      </c>
      <c r="D236" s="41" t="s">
        <v>166</v>
      </c>
      <c r="E236" s="42" t="s">
        <v>170</v>
      </c>
      <c r="F236" s="43"/>
      <c r="G236" s="43"/>
      <c r="H236" s="44">
        <v>1866300</v>
      </c>
      <c r="I236" s="58">
        <v>1010885</v>
      </c>
      <c r="J236" s="62">
        <v>613522</v>
      </c>
      <c r="K236" s="46">
        <f t="shared" si="8"/>
        <v>397363</v>
      </c>
      <c r="L236" s="51"/>
      <c r="M236" s="51"/>
    </row>
    <row r="237" spans="1:16" s="60" customFormat="1" ht="48" outlineLevel="5">
      <c r="A237" s="234" t="s">
        <v>171</v>
      </c>
      <c r="B237" s="41" t="s">
        <v>28</v>
      </c>
      <c r="C237" s="41" t="s">
        <v>160</v>
      </c>
      <c r="D237" s="41" t="s">
        <v>166</v>
      </c>
      <c r="E237" s="42" t="s">
        <v>172</v>
      </c>
      <c r="F237" s="43"/>
      <c r="G237" s="43"/>
      <c r="H237" s="44">
        <v>26175000</v>
      </c>
      <c r="I237" s="58">
        <v>20083140</v>
      </c>
      <c r="J237" s="62">
        <v>18626722.579999998</v>
      </c>
      <c r="K237" s="46">
        <f t="shared" si="8"/>
        <v>1456417.4200000018</v>
      </c>
      <c r="L237" s="51"/>
      <c r="M237" s="51"/>
    </row>
    <row r="238" spans="1:16" s="60" customFormat="1" ht="24" outlineLevel="5">
      <c r="A238" s="234" t="s">
        <v>65</v>
      </c>
      <c r="B238" s="41" t="s">
        <v>28</v>
      </c>
      <c r="C238" s="41" t="s">
        <v>160</v>
      </c>
      <c r="D238" s="41" t="s">
        <v>166</v>
      </c>
      <c r="E238" s="42" t="s">
        <v>66</v>
      </c>
      <c r="F238" s="43"/>
      <c r="G238" s="43"/>
      <c r="H238" s="44">
        <v>5594810</v>
      </c>
      <c r="I238" s="58">
        <v>3263400</v>
      </c>
      <c r="J238" s="62">
        <v>2253072.9900000002</v>
      </c>
      <c r="K238" s="46">
        <f t="shared" si="8"/>
        <v>1010327.0099999998</v>
      </c>
      <c r="L238" s="51"/>
      <c r="M238" s="56"/>
    </row>
    <row r="239" spans="1:16" s="60" customFormat="1" outlineLevel="5">
      <c r="A239" s="234" t="s">
        <v>30</v>
      </c>
      <c r="B239" s="41" t="s">
        <v>28</v>
      </c>
      <c r="C239" s="41" t="s">
        <v>160</v>
      </c>
      <c r="D239" s="41" t="s">
        <v>166</v>
      </c>
      <c r="E239" s="42" t="s">
        <v>31</v>
      </c>
      <c r="F239" s="43"/>
      <c r="G239" s="43"/>
      <c r="H239" s="44">
        <v>8536592.3699999992</v>
      </c>
      <c r="I239" s="58">
        <v>5002730</v>
      </c>
      <c r="J239" s="62">
        <v>2738034.3</v>
      </c>
      <c r="K239" s="46">
        <f t="shared" si="8"/>
        <v>2264695.7000000002</v>
      </c>
      <c r="L239" s="51"/>
      <c r="M239" s="51"/>
    </row>
    <row r="240" spans="1:16" s="60" customFormat="1" outlineLevel="5">
      <c r="A240" s="234" t="s">
        <v>203</v>
      </c>
      <c r="B240" s="41" t="s">
        <v>28</v>
      </c>
      <c r="C240" s="41" t="s">
        <v>160</v>
      </c>
      <c r="D240" s="41" t="s">
        <v>166</v>
      </c>
      <c r="E240" s="42">
        <v>247</v>
      </c>
      <c r="F240" s="43"/>
      <c r="G240" s="43"/>
      <c r="H240" s="44">
        <v>2253397.63</v>
      </c>
      <c r="I240" s="58">
        <v>1339400</v>
      </c>
      <c r="J240" s="62">
        <v>1132801.67</v>
      </c>
      <c r="K240" s="46">
        <f t="shared" si="8"/>
        <v>206598.33000000007</v>
      </c>
      <c r="L240" s="51"/>
      <c r="M240" s="51"/>
    </row>
    <row r="241" spans="1:16" s="60" customFormat="1" ht="36" outlineLevel="5">
      <c r="A241" s="234" t="s">
        <v>163</v>
      </c>
      <c r="B241" s="41" t="s">
        <v>28</v>
      </c>
      <c r="C241" s="41" t="s">
        <v>160</v>
      </c>
      <c r="D241" s="41" t="s">
        <v>166</v>
      </c>
      <c r="E241" s="42">
        <v>831</v>
      </c>
      <c r="F241" s="43"/>
      <c r="G241" s="43"/>
      <c r="H241" s="44">
        <v>40000</v>
      </c>
      <c r="I241" s="58">
        <v>16600</v>
      </c>
      <c r="J241" s="59">
        <v>0</v>
      </c>
      <c r="K241" s="46">
        <f t="shared" si="8"/>
        <v>16600</v>
      </c>
      <c r="L241" s="51"/>
      <c r="M241" s="51"/>
    </row>
    <row r="242" spans="1:16" s="60" customFormat="1" ht="24" outlineLevel="5">
      <c r="A242" s="234" t="s">
        <v>69</v>
      </c>
      <c r="B242" s="41" t="s">
        <v>28</v>
      </c>
      <c r="C242" s="41" t="s">
        <v>160</v>
      </c>
      <c r="D242" s="41" t="s">
        <v>166</v>
      </c>
      <c r="E242" s="42" t="s">
        <v>70</v>
      </c>
      <c r="F242" s="43"/>
      <c r="G242" s="43"/>
      <c r="H242" s="44">
        <v>380000</v>
      </c>
      <c r="I242" s="58">
        <v>280250</v>
      </c>
      <c r="J242" s="59">
        <v>178726</v>
      </c>
      <c r="K242" s="46">
        <f t="shared" si="8"/>
        <v>101524</v>
      </c>
      <c r="L242" s="51"/>
      <c r="M242" s="56"/>
    </row>
    <row r="243" spans="1:16" s="60" customFormat="1" outlineLevel="5">
      <c r="A243" s="234" t="s">
        <v>71</v>
      </c>
      <c r="B243" s="41" t="s">
        <v>28</v>
      </c>
      <c r="C243" s="41" t="s">
        <v>160</v>
      </c>
      <c r="D243" s="41" t="s">
        <v>166</v>
      </c>
      <c r="E243" s="42" t="s">
        <v>72</v>
      </c>
      <c r="F243" s="43"/>
      <c r="G243" s="43"/>
      <c r="H243" s="44">
        <v>28500</v>
      </c>
      <c r="I243" s="58">
        <v>21330</v>
      </c>
      <c r="J243" s="59">
        <v>9516</v>
      </c>
      <c r="K243" s="46">
        <f t="shared" si="8"/>
        <v>11814</v>
      </c>
      <c r="L243" s="51"/>
      <c r="M243" s="51"/>
      <c r="N243" s="106"/>
    </row>
    <row r="244" spans="1:16" s="60" customFormat="1" outlineLevel="5">
      <c r="A244" s="234" t="s">
        <v>73</v>
      </c>
      <c r="B244" s="41" t="s">
        <v>28</v>
      </c>
      <c r="C244" s="41" t="s">
        <v>160</v>
      </c>
      <c r="D244" s="41" t="s">
        <v>166</v>
      </c>
      <c r="E244" s="42">
        <v>853</v>
      </c>
      <c r="F244" s="43"/>
      <c r="G244" s="43"/>
      <c r="H244" s="44">
        <v>127906</v>
      </c>
      <c r="I244" s="58">
        <v>122800</v>
      </c>
      <c r="J244" s="59">
        <v>70000</v>
      </c>
      <c r="K244" s="46">
        <f t="shared" si="8"/>
        <v>52800</v>
      </c>
      <c r="L244" s="51"/>
      <c r="M244" s="56"/>
      <c r="O244" s="106"/>
      <c r="P244" s="106"/>
    </row>
    <row r="245" spans="1:16" s="57" customFormat="1" ht="36" outlineLevel="3">
      <c r="A245" s="63" t="s">
        <v>198</v>
      </c>
      <c r="B245" s="52" t="s">
        <v>28</v>
      </c>
      <c r="C245" s="52" t="s">
        <v>160</v>
      </c>
      <c r="D245" s="52" t="s">
        <v>204</v>
      </c>
      <c r="E245" s="53" t="s">
        <v>29</v>
      </c>
      <c r="F245" s="47"/>
      <c r="G245" s="47"/>
      <c r="H245" s="54">
        <f>SUM(H246:H250)</f>
        <v>941037100</v>
      </c>
      <c r="I245" s="40">
        <f>SUM(I246:I250)</f>
        <v>790424006.74000001</v>
      </c>
      <c r="J245" s="90">
        <f>SUM(J246:J250)</f>
        <v>782797986.04999995</v>
      </c>
      <c r="K245" s="91">
        <f>SUM(K246:K250)</f>
        <v>7626020.6900000684</v>
      </c>
      <c r="L245" s="56"/>
      <c r="M245" s="51"/>
      <c r="N245" s="60"/>
      <c r="O245" s="60"/>
      <c r="P245" s="60"/>
    </row>
    <row r="246" spans="1:16" s="60" customFormat="1" outlineLevel="3">
      <c r="A246" s="234" t="s">
        <v>30</v>
      </c>
      <c r="B246" s="41" t="s">
        <v>28</v>
      </c>
      <c r="C246" s="41" t="s">
        <v>160</v>
      </c>
      <c r="D246" s="41" t="s">
        <v>204</v>
      </c>
      <c r="E246" s="42">
        <v>244</v>
      </c>
      <c r="F246" s="43"/>
      <c r="G246" s="43"/>
      <c r="H246" s="192">
        <v>4681800</v>
      </c>
      <c r="I246" s="144">
        <v>3451349</v>
      </c>
      <c r="J246" s="85">
        <v>3058148.16</v>
      </c>
      <c r="K246" s="46">
        <f>I246-J246</f>
        <v>393200.83999999985</v>
      </c>
      <c r="L246" s="51"/>
      <c r="M246" s="51"/>
    </row>
    <row r="247" spans="1:16" s="117" customFormat="1" ht="36" outlineLevel="5">
      <c r="A247" s="236" t="s">
        <v>58</v>
      </c>
      <c r="B247" s="110" t="s">
        <v>28</v>
      </c>
      <c r="C247" s="110" t="s">
        <v>160</v>
      </c>
      <c r="D247" s="110" t="s">
        <v>204</v>
      </c>
      <c r="E247" s="111">
        <v>321</v>
      </c>
      <c r="F247" s="190" t="s">
        <v>220</v>
      </c>
      <c r="G247" s="110" t="s">
        <v>35</v>
      </c>
      <c r="H247" s="112">
        <v>0</v>
      </c>
      <c r="I247" s="113">
        <v>0</v>
      </c>
      <c r="J247" s="158">
        <v>0</v>
      </c>
      <c r="K247" s="115">
        <f>I247-J247</f>
        <v>0</v>
      </c>
      <c r="L247" s="116"/>
      <c r="M247" s="116"/>
      <c r="N247" s="187"/>
    </row>
    <row r="248" spans="1:16" s="117" customFormat="1" ht="36" outlineLevel="5">
      <c r="A248" s="236" t="s">
        <v>58</v>
      </c>
      <c r="B248" s="110" t="s">
        <v>28</v>
      </c>
      <c r="C248" s="110" t="s">
        <v>160</v>
      </c>
      <c r="D248" s="110" t="s">
        <v>204</v>
      </c>
      <c r="E248" s="111">
        <v>321</v>
      </c>
      <c r="F248" s="190" t="s">
        <v>220</v>
      </c>
      <c r="G248" s="110" t="s">
        <v>36</v>
      </c>
      <c r="H248" s="112">
        <v>0</v>
      </c>
      <c r="I248" s="113">
        <v>0</v>
      </c>
      <c r="J248" s="158">
        <v>0</v>
      </c>
      <c r="K248" s="115">
        <f t="shared" si="8"/>
        <v>0</v>
      </c>
      <c r="L248" s="116"/>
      <c r="M248" s="193"/>
      <c r="O248" s="187"/>
      <c r="P248" s="187"/>
    </row>
    <row r="249" spans="1:16" s="60" customFormat="1" ht="36" outlineLevel="5">
      <c r="A249" s="234" t="s">
        <v>58</v>
      </c>
      <c r="B249" s="41" t="s">
        <v>28</v>
      </c>
      <c r="C249" s="41" t="s">
        <v>160</v>
      </c>
      <c r="D249" s="41" t="s">
        <v>204</v>
      </c>
      <c r="E249" s="42">
        <v>321</v>
      </c>
      <c r="F249" s="43" t="s">
        <v>246</v>
      </c>
      <c r="G249" s="41" t="s">
        <v>35</v>
      </c>
      <c r="H249" s="44">
        <v>46817800</v>
      </c>
      <c r="I249" s="44">
        <v>39348632.640000001</v>
      </c>
      <c r="J249" s="44">
        <v>38986991.840000004</v>
      </c>
      <c r="K249" s="46">
        <f>I249-J249</f>
        <v>361640.79999999702</v>
      </c>
      <c r="L249" s="194">
        <f>I249+I250-786972657.74</f>
        <v>0</v>
      </c>
      <c r="M249" s="51"/>
      <c r="N249" s="106"/>
    </row>
    <row r="250" spans="1:16" s="60" customFormat="1" ht="36" outlineLevel="5">
      <c r="A250" s="234" t="s">
        <v>58</v>
      </c>
      <c r="B250" s="41" t="s">
        <v>28</v>
      </c>
      <c r="C250" s="41" t="s">
        <v>160</v>
      </c>
      <c r="D250" s="41" t="s">
        <v>204</v>
      </c>
      <c r="E250" s="42">
        <v>321</v>
      </c>
      <c r="F250" s="43" t="s">
        <v>246</v>
      </c>
      <c r="G250" s="41" t="s">
        <v>36</v>
      </c>
      <c r="H250" s="44">
        <v>889537500</v>
      </c>
      <c r="I250" s="44">
        <v>747624025.10000002</v>
      </c>
      <c r="J250" s="44">
        <v>740752846.04999995</v>
      </c>
      <c r="K250" s="46">
        <f>I250-J250</f>
        <v>6871179.0500000715</v>
      </c>
      <c r="L250" s="120">
        <f>J250+J249-779739837.89</f>
        <v>0</v>
      </c>
      <c r="M250" s="195"/>
      <c r="O250" s="106"/>
      <c r="P250" s="106"/>
    </row>
    <row r="251" spans="1:16" s="57" customFormat="1" ht="72" outlineLevel="3">
      <c r="A251" s="63" t="s">
        <v>173</v>
      </c>
      <c r="B251" s="52" t="s">
        <v>28</v>
      </c>
      <c r="C251" s="52" t="s">
        <v>160</v>
      </c>
      <c r="D251" s="52" t="s">
        <v>174</v>
      </c>
      <c r="E251" s="53" t="s">
        <v>29</v>
      </c>
      <c r="F251" s="47"/>
      <c r="G251" s="47"/>
      <c r="H251" s="54">
        <f>SUM(H252)</f>
        <v>23183600</v>
      </c>
      <c r="I251" s="40">
        <f>SUM(I252)</f>
        <v>23183600</v>
      </c>
      <c r="J251" s="55">
        <f>SUM(J252)</f>
        <v>23183600</v>
      </c>
      <c r="K251" s="50">
        <f>SUM(K252)</f>
        <v>0</v>
      </c>
      <c r="L251" s="56"/>
      <c r="M251" s="56"/>
      <c r="N251" s="196"/>
      <c r="O251" s="60"/>
      <c r="P251" s="60"/>
    </row>
    <row r="252" spans="1:16" s="60" customFormat="1" ht="24" outlineLevel="5">
      <c r="A252" s="234" t="s">
        <v>175</v>
      </c>
      <c r="B252" s="41" t="s">
        <v>28</v>
      </c>
      <c r="C252" s="41" t="s">
        <v>160</v>
      </c>
      <c r="D252" s="41" t="s">
        <v>174</v>
      </c>
      <c r="E252" s="42">
        <v>633</v>
      </c>
      <c r="F252" s="43"/>
      <c r="G252" s="43"/>
      <c r="H252" s="44">
        <v>23183600</v>
      </c>
      <c r="I252" s="58">
        <v>23183600</v>
      </c>
      <c r="J252" s="59">
        <v>23183600</v>
      </c>
      <c r="K252" s="46">
        <f t="shared" si="8"/>
        <v>0</v>
      </c>
      <c r="L252" s="51"/>
      <c r="M252" s="51"/>
      <c r="O252" s="106"/>
      <c r="P252" s="106"/>
    </row>
    <row r="253" spans="1:16" s="57" customFormat="1" ht="36" outlineLevel="3">
      <c r="A253" s="63" t="s">
        <v>221</v>
      </c>
      <c r="B253" s="52" t="s">
        <v>28</v>
      </c>
      <c r="C253" s="52" t="s">
        <v>160</v>
      </c>
      <c r="D253" s="52" t="s">
        <v>222</v>
      </c>
      <c r="E253" s="53" t="s">
        <v>29</v>
      </c>
      <c r="F253" s="47"/>
      <c r="G253" s="47"/>
      <c r="H253" s="54">
        <f>SUM(H254)</f>
        <v>1000000</v>
      </c>
      <c r="I253" s="40">
        <f>SUM(I254)</f>
        <v>750000</v>
      </c>
      <c r="J253" s="55">
        <f>SUM(J254)</f>
        <v>750000</v>
      </c>
      <c r="K253" s="50">
        <f>SUM(K254)</f>
        <v>0</v>
      </c>
      <c r="L253" s="56"/>
      <c r="M253" s="51"/>
      <c r="O253" s="60"/>
      <c r="P253" s="60"/>
    </row>
    <row r="254" spans="1:16" s="60" customFormat="1" ht="24" outlineLevel="5">
      <c r="A254" s="234" t="s">
        <v>175</v>
      </c>
      <c r="B254" s="41" t="s">
        <v>28</v>
      </c>
      <c r="C254" s="41" t="s">
        <v>160</v>
      </c>
      <c r="D254" s="41" t="s">
        <v>222</v>
      </c>
      <c r="E254" s="42">
        <v>633</v>
      </c>
      <c r="F254" s="43"/>
      <c r="G254" s="43"/>
      <c r="H254" s="44">
        <v>1000000</v>
      </c>
      <c r="I254" s="58">
        <v>750000</v>
      </c>
      <c r="J254" s="62">
        <v>750000</v>
      </c>
      <c r="K254" s="46">
        <f t="shared" si="8"/>
        <v>0</v>
      </c>
      <c r="L254" s="51"/>
      <c r="M254" s="56"/>
      <c r="O254" s="106"/>
      <c r="P254" s="106"/>
    </row>
    <row r="255" spans="1:16" s="57" customFormat="1" ht="60" outlineLevel="3">
      <c r="A255" s="63" t="s">
        <v>223</v>
      </c>
      <c r="B255" s="52" t="s">
        <v>28</v>
      </c>
      <c r="C255" s="52" t="s">
        <v>160</v>
      </c>
      <c r="D255" s="52" t="s">
        <v>224</v>
      </c>
      <c r="E255" s="53" t="s">
        <v>29</v>
      </c>
      <c r="F255" s="47"/>
      <c r="G255" s="47"/>
      <c r="H255" s="54">
        <f>SUM(H256)</f>
        <v>1000000</v>
      </c>
      <c r="I255" s="40">
        <f>SUM(I256)</f>
        <v>750000</v>
      </c>
      <c r="J255" s="55">
        <f>SUM(J256)</f>
        <v>750000</v>
      </c>
      <c r="K255" s="50">
        <f>SUM(K256)</f>
        <v>0</v>
      </c>
      <c r="L255" s="56"/>
      <c r="M255" s="51"/>
      <c r="O255" s="60"/>
      <c r="P255" s="60"/>
    </row>
    <row r="256" spans="1:16" s="60" customFormat="1" ht="24" outlineLevel="5">
      <c r="A256" s="234" t="s">
        <v>175</v>
      </c>
      <c r="B256" s="41" t="s">
        <v>28</v>
      </c>
      <c r="C256" s="41" t="s">
        <v>160</v>
      </c>
      <c r="D256" s="41" t="s">
        <v>224</v>
      </c>
      <c r="E256" s="42">
        <v>633</v>
      </c>
      <c r="F256" s="43"/>
      <c r="G256" s="43"/>
      <c r="H256" s="44">
        <v>1000000</v>
      </c>
      <c r="I256" s="58">
        <v>750000</v>
      </c>
      <c r="J256" s="62">
        <v>750000</v>
      </c>
      <c r="K256" s="46">
        <f t="shared" si="8"/>
        <v>0</v>
      </c>
      <c r="L256" s="51"/>
      <c r="M256" s="56"/>
      <c r="N256" s="106"/>
      <c r="O256" s="106"/>
      <c r="P256" s="106"/>
    </row>
    <row r="257" spans="1:16" s="57" customFormat="1" ht="48" outlineLevel="3">
      <c r="A257" s="63" t="s">
        <v>176</v>
      </c>
      <c r="B257" s="52" t="s">
        <v>28</v>
      </c>
      <c r="C257" s="52" t="s">
        <v>160</v>
      </c>
      <c r="D257" s="52" t="s">
        <v>177</v>
      </c>
      <c r="E257" s="53" t="s">
        <v>29</v>
      </c>
      <c r="F257" s="47"/>
      <c r="G257" s="47"/>
      <c r="H257" s="54">
        <f>SUM(H258:H260)</f>
        <v>0</v>
      </c>
      <c r="I257" s="40">
        <f>SUM(I258:I260)</f>
        <v>0</v>
      </c>
      <c r="J257" s="90">
        <f>SUM(J258:J260)</f>
        <v>0</v>
      </c>
      <c r="K257" s="91">
        <f>SUM(K258:K260)</f>
        <v>0</v>
      </c>
      <c r="L257" s="56"/>
      <c r="M257" s="56"/>
      <c r="N257" s="60"/>
      <c r="O257" s="106"/>
      <c r="P257" s="106"/>
    </row>
    <row r="258" spans="1:16" s="60" customFormat="1" outlineLevel="5">
      <c r="A258" s="234" t="s">
        <v>30</v>
      </c>
      <c r="B258" s="41" t="s">
        <v>28</v>
      </c>
      <c r="C258" s="41" t="s">
        <v>160</v>
      </c>
      <c r="D258" s="41" t="s">
        <v>177</v>
      </c>
      <c r="E258" s="42" t="s">
        <v>31</v>
      </c>
      <c r="F258" s="43"/>
      <c r="G258" s="43"/>
      <c r="H258" s="44">
        <v>0</v>
      </c>
      <c r="I258" s="58">
        <v>0</v>
      </c>
      <c r="J258" s="59">
        <v>0</v>
      </c>
      <c r="K258" s="46">
        <f t="shared" si="8"/>
        <v>0</v>
      </c>
      <c r="L258" s="51" t="s">
        <v>271</v>
      </c>
      <c r="M258" s="51"/>
      <c r="N258" s="106"/>
    </row>
    <row r="259" spans="1:16" s="60" customFormat="1" outlineLevel="5">
      <c r="A259" s="234" t="s">
        <v>30</v>
      </c>
      <c r="B259" s="41" t="s">
        <v>28</v>
      </c>
      <c r="C259" s="41" t="s">
        <v>160</v>
      </c>
      <c r="D259" s="41" t="s">
        <v>177</v>
      </c>
      <c r="E259" s="42">
        <v>243</v>
      </c>
      <c r="F259" s="43"/>
      <c r="G259" s="43"/>
      <c r="H259" s="44">
        <v>0</v>
      </c>
      <c r="I259" s="58"/>
      <c r="J259" s="59">
        <v>0</v>
      </c>
      <c r="K259" s="46">
        <f t="shared" si="8"/>
        <v>0</v>
      </c>
      <c r="L259" s="51"/>
      <c r="M259" s="51"/>
      <c r="N259" s="106"/>
    </row>
    <row r="260" spans="1:16" s="60" customFormat="1" ht="24" outlineLevel="5">
      <c r="A260" s="234" t="s">
        <v>52</v>
      </c>
      <c r="B260" s="41" t="s">
        <v>28</v>
      </c>
      <c r="C260" s="41" t="s">
        <v>160</v>
      </c>
      <c r="D260" s="41" t="s">
        <v>177</v>
      </c>
      <c r="E260" s="42" t="s">
        <v>53</v>
      </c>
      <c r="F260" s="43"/>
      <c r="G260" s="43"/>
      <c r="H260" s="44">
        <v>0</v>
      </c>
      <c r="I260" s="58">
        <v>0</v>
      </c>
      <c r="J260" s="62">
        <v>0</v>
      </c>
      <c r="K260" s="46">
        <f t="shared" si="8"/>
        <v>0</v>
      </c>
      <c r="L260" s="51"/>
      <c r="M260" s="51"/>
      <c r="O260" s="106"/>
      <c r="P260" s="106"/>
    </row>
    <row r="261" spans="1:16" s="57" customFormat="1" ht="48" outlineLevel="3">
      <c r="A261" s="63" t="s">
        <v>176</v>
      </c>
      <c r="B261" s="52" t="s">
        <v>28</v>
      </c>
      <c r="C261" s="52" t="s">
        <v>160</v>
      </c>
      <c r="D261" s="52" t="s">
        <v>177</v>
      </c>
      <c r="E261" s="53" t="s">
        <v>29</v>
      </c>
      <c r="F261" s="47"/>
      <c r="G261" s="47"/>
      <c r="H261" s="54">
        <f>SUM(H262:H264)</f>
        <v>23330800</v>
      </c>
      <c r="I261" s="40">
        <f>SUM(I262:I264)</f>
        <v>10152200</v>
      </c>
      <c r="J261" s="90">
        <f>SUM(J262:J264)</f>
        <v>2224693</v>
      </c>
      <c r="K261" s="91">
        <f>SUM(K262:K264)</f>
        <v>7927507</v>
      </c>
      <c r="L261" s="56"/>
      <c r="M261" s="56"/>
      <c r="N261" s="81"/>
    </row>
    <row r="262" spans="1:16" s="60" customFormat="1" outlineLevel="5">
      <c r="A262" s="234" t="s">
        <v>30</v>
      </c>
      <c r="B262" s="41" t="s">
        <v>28</v>
      </c>
      <c r="C262" s="41" t="s">
        <v>160</v>
      </c>
      <c r="D262" s="41" t="s">
        <v>247</v>
      </c>
      <c r="E262" s="42" t="s">
        <v>31</v>
      </c>
      <c r="F262" s="43"/>
      <c r="G262" s="43"/>
      <c r="H262" s="44">
        <v>4701610</v>
      </c>
      <c r="I262" s="58">
        <v>4701610</v>
      </c>
      <c r="J262" s="59">
        <v>2024548</v>
      </c>
      <c r="K262" s="46">
        <f>I262-J262</f>
        <v>2677062</v>
      </c>
      <c r="L262" s="51"/>
      <c r="M262" s="51"/>
      <c r="N262" s="106"/>
    </row>
    <row r="263" spans="1:16" s="60" customFormat="1" outlineLevel="5">
      <c r="A263" s="234" t="s">
        <v>30</v>
      </c>
      <c r="B263" s="41" t="s">
        <v>28</v>
      </c>
      <c r="C263" s="41" t="s">
        <v>160</v>
      </c>
      <c r="D263" s="41" t="s">
        <v>247</v>
      </c>
      <c r="E263" s="42">
        <v>243</v>
      </c>
      <c r="F263" s="43"/>
      <c r="G263" s="43"/>
      <c r="H263" s="44">
        <v>2814990</v>
      </c>
      <c r="I263" s="58">
        <v>2814990</v>
      </c>
      <c r="J263" s="59">
        <v>200145</v>
      </c>
      <c r="K263" s="46">
        <f>I263-J263</f>
        <v>2614845</v>
      </c>
      <c r="L263" s="51"/>
      <c r="M263" s="51"/>
      <c r="N263" s="106"/>
    </row>
    <row r="264" spans="1:16" s="60" customFormat="1" ht="24" outlineLevel="5">
      <c r="A264" s="234" t="s">
        <v>52</v>
      </c>
      <c r="B264" s="41" t="s">
        <v>28</v>
      </c>
      <c r="C264" s="41" t="s">
        <v>160</v>
      </c>
      <c r="D264" s="41" t="s">
        <v>247</v>
      </c>
      <c r="E264" s="42" t="s">
        <v>53</v>
      </c>
      <c r="F264" s="43"/>
      <c r="G264" s="43"/>
      <c r="H264" s="44">
        <v>15814200</v>
      </c>
      <c r="I264" s="58">
        <v>2635600</v>
      </c>
      <c r="J264" s="59">
        <v>0</v>
      </c>
      <c r="K264" s="46">
        <f>I264-J264</f>
        <v>2635600</v>
      </c>
      <c r="L264" s="51"/>
      <c r="M264" s="51"/>
      <c r="O264" s="106"/>
      <c r="P264" s="106"/>
    </row>
    <row r="265" spans="1:16" s="57" customFormat="1" ht="24" outlineLevel="3">
      <c r="A265" s="63" t="s">
        <v>248</v>
      </c>
      <c r="B265" s="52" t="s">
        <v>28</v>
      </c>
      <c r="C265" s="52" t="s">
        <v>160</v>
      </c>
      <c r="D265" s="52">
        <v>3020085140</v>
      </c>
      <c r="E265" s="53" t="s">
        <v>29</v>
      </c>
      <c r="F265" s="47"/>
      <c r="G265" s="47"/>
      <c r="H265" s="54">
        <f>SUM(H266)</f>
        <v>6379400</v>
      </c>
      <c r="I265" s="40">
        <f>SUM(I266)</f>
        <v>1063200</v>
      </c>
      <c r="J265" s="90">
        <f>SUM(J266)</f>
        <v>0</v>
      </c>
      <c r="K265" s="91">
        <f>SUM(K266)</f>
        <v>1063200</v>
      </c>
      <c r="L265" s="56"/>
      <c r="M265" s="56"/>
      <c r="N265" s="197"/>
      <c r="O265" s="60"/>
      <c r="P265" s="60"/>
    </row>
    <row r="266" spans="1:16" s="60" customFormat="1" outlineLevel="5">
      <c r="A266" s="234" t="s">
        <v>30</v>
      </c>
      <c r="B266" s="41" t="s">
        <v>28</v>
      </c>
      <c r="C266" s="41" t="s">
        <v>160</v>
      </c>
      <c r="D266" s="41">
        <v>3020085140</v>
      </c>
      <c r="E266" s="42">
        <v>612</v>
      </c>
      <c r="F266" s="43"/>
      <c r="G266" s="43"/>
      <c r="H266" s="44">
        <v>6379400</v>
      </c>
      <c r="I266" s="58">
        <v>1063200</v>
      </c>
      <c r="J266" s="59">
        <v>0</v>
      </c>
      <c r="K266" s="46">
        <f>I266-J266</f>
        <v>1063200</v>
      </c>
      <c r="L266" s="51"/>
      <c r="M266" s="51"/>
      <c r="N266" s="106"/>
      <c r="O266" s="106"/>
      <c r="P266" s="106"/>
    </row>
    <row r="267" spans="1:16" s="57" customFormat="1" ht="36" outlineLevel="3">
      <c r="A267" s="63" t="s">
        <v>225</v>
      </c>
      <c r="B267" s="52" t="s">
        <v>28</v>
      </c>
      <c r="C267" s="52" t="s">
        <v>160</v>
      </c>
      <c r="D267" s="52">
        <v>9990020680</v>
      </c>
      <c r="E267" s="53" t="s">
        <v>29</v>
      </c>
      <c r="F267" s="47"/>
      <c r="G267" s="47"/>
      <c r="H267" s="54">
        <f>SUM(H268)</f>
        <v>100000000</v>
      </c>
      <c r="I267" s="40">
        <f>SUM(I268)</f>
        <v>100000000</v>
      </c>
      <c r="J267" s="55">
        <f>SUM(J268)</f>
        <v>100000000</v>
      </c>
      <c r="K267" s="50">
        <f>SUM(K268)</f>
        <v>0</v>
      </c>
      <c r="L267" s="56"/>
      <c r="M267" s="120"/>
      <c r="O267" s="60"/>
      <c r="P267" s="60"/>
    </row>
    <row r="268" spans="1:16" s="60" customFormat="1" ht="24" outlineLevel="5">
      <c r="A268" s="234" t="s">
        <v>175</v>
      </c>
      <c r="B268" s="41" t="s">
        <v>28</v>
      </c>
      <c r="C268" s="41" t="s">
        <v>160</v>
      </c>
      <c r="D268" s="41">
        <v>9990020680</v>
      </c>
      <c r="E268" s="42">
        <v>633</v>
      </c>
      <c r="F268" s="43"/>
      <c r="G268" s="43"/>
      <c r="H268" s="44">
        <v>100000000</v>
      </c>
      <c r="I268" s="58">
        <v>100000000</v>
      </c>
      <c r="J268" s="59">
        <v>100000000</v>
      </c>
      <c r="K268" s="46">
        <f t="shared" si="8"/>
        <v>0</v>
      </c>
      <c r="L268" s="198"/>
      <c r="M268" s="198"/>
      <c r="N268" s="106"/>
    </row>
    <row r="269" spans="1:16" s="202" customFormat="1" ht="24" outlineLevel="5">
      <c r="A269" s="63" t="s">
        <v>178</v>
      </c>
      <c r="B269" s="52" t="s">
        <v>28</v>
      </c>
      <c r="C269" s="52" t="s">
        <v>160</v>
      </c>
      <c r="D269" s="52">
        <v>9990081810</v>
      </c>
      <c r="E269" s="53">
        <v>244</v>
      </c>
      <c r="F269" s="47"/>
      <c r="G269" s="47"/>
      <c r="H269" s="54">
        <v>290000</v>
      </c>
      <c r="I269" s="49">
        <v>48400</v>
      </c>
      <c r="J269" s="90">
        <v>0</v>
      </c>
      <c r="K269" s="91">
        <f>I269-J269</f>
        <v>48400</v>
      </c>
      <c r="L269" s="199"/>
      <c r="M269" s="200"/>
      <c r="N269" s="201"/>
    </row>
    <row r="270" spans="1:16" s="202" customFormat="1" ht="24" outlineLevel="5">
      <c r="A270" s="239" t="s">
        <v>228</v>
      </c>
      <c r="B270" s="203">
        <v>148</v>
      </c>
      <c r="C270" s="203">
        <v>1006</v>
      </c>
      <c r="D270" s="203">
        <v>9990099970</v>
      </c>
      <c r="E270" s="53" t="s">
        <v>29</v>
      </c>
      <c r="F270" s="204"/>
      <c r="G270" s="204"/>
      <c r="H270" s="67">
        <f>SUM(H271:H272)</f>
        <v>6894</v>
      </c>
      <c r="I270" s="67">
        <f>SUM(I271:I272)</f>
        <v>6894</v>
      </c>
      <c r="J270" s="67">
        <f>SUM(J271:J272)</f>
        <v>6894</v>
      </c>
      <c r="K270" s="91">
        <f>K271+K272</f>
        <v>0</v>
      </c>
      <c r="L270" s="199"/>
      <c r="M270" s="200"/>
      <c r="N270" s="201"/>
    </row>
    <row r="271" spans="1:16" s="202" customFormat="1" ht="36" outlineLevel="5">
      <c r="A271" s="240" t="s">
        <v>58</v>
      </c>
      <c r="B271" s="205">
        <v>148</v>
      </c>
      <c r="C271" s="205">
        <v>1006</v>
      </c>
      <c r="D271" s="205">
        <v>9990099970</v>
      </c>
      <c r="E271" s="206">
        <v>321</v>
      </c>
      <c r="F271" s="207"/>
      <c r="G271" s="207"/>
      <c r="H271" s="84">
        <v>4596</v>
      </c>
      <c r="I271" s="84">
        <v>4596</v>
      </c>
      <c r="J271" s="84">
        <v>4596</v>
      </c>
      <c r="K271" s="208">
        <f>I271-J271</f>
        <v>0</v>
      </c>
      <c r="L271" s="199"/>
      <c r="M271" s="200"/>
      <c r="N271" s="201"/>
    </row>
    <row r="272" spans="1:16" s="202" customFormat="1" ht="36.75" outlineLevel="5" thickBot="1">
      <c r="A272" s="240" t="s">
        <v>163</v>
      </c>
      <c r="B272" s="205">
        <v>148</v>
      </c>
      <c r="C272" s="205">
        <v>1006</v>
      </c>
      <c r="D272" s="205">
        <v>9990099970</v>
      </c>
      <c r="E272" s="206">
        <v>831</v>
      </c>
      <c r="F272" s="207"/>
      <c r="G272" s="207"/>
      <c r="H272" s="84">
        <v>2298</v>
      </c>
      <c r="I272" s="84">
        <v>2298</v>
      </c>
      <c r="J272" s="84">
        <v>2298</v>
      </c>
      <c r="K272" s="208">
        <f>I272-J272</f>
        <v>0</v>
      </c>
      <c r="L272" s="199"/>
      <c r="M272" s="200"/>
      <c r="N272" s="201"/>
    </row>
    <row r="273" spans="1:14" ht="15.75" thickBot="1">
      <c r="A273" s="256" t="s">
        <v>179</v>
      </c>
      <c r="B273" s="257"/>
      <c r="C273" s="257"/>
      <c r="D273" s="257"/>
      <c r="E273" s="258"/>
      <c r="F273" s="259"/>
      <c r="G273" s="259"/>
      <c r="H273" s="310">
        <f>H19+H22+H27+H29+H32+H35+H38+H40+H42+H44+H49+H51+H54+H65+H68+H70+H75+H78+H80+H92+H94+H100+H103+H106+H111+H114+H117+H123+H126+H129+H132+H135+H139+H142+H145+H148+H153+H156+H159+H162+H166+H169+H171+H173+H176+H182+H188+H193+H196+H201+H206+H209+H211+H213+H216+H222+H234+H245+H251+H253+H255+H257+H261+H265+H269+H186+H108+H270+H46+H72+H267+H97+H190+H21+H96</f>
        <v>38102005009.25</v>
      </c>
      <c r="I273" s="310">
        <f>I19+I22+I27+I29+I32+I35+I38+I40+I42+I44+I49+I51+I54+I65+I68+I70+I75+I78+I80+I92+I97+I94+I100+I103+I106+I111+I114+I117+I123+I126+I129+I132+I135+I139+I142+I145+I148+I153+I156+I159+I162+I166+I169+I171+I173+I176+I182+I188+I193+I196+I201+I206+I209+I211+I213+I216+I222+I234+I245+I251+I253+I255+I257+I261+I265+I269+I186+I108+I270+I46+I72+I267+I96+I190+I21</f>
        <v>26307489056.560001</v>
      </c>
      <c r="J273" s="310">
        <f>J19+J21+J22+J27+J29+J32+J35+J38+J40+J42+J44+J46+J49+J51+J54+J65+J68+J70+J72+J75+J78+J80+J92+J94+J96+J97+J100+J103+J106+J108+J111+J114+J117+J123+J126+J129+J132+J135+J139+J142+J145+J148+J153+J156+J159+J162+J166+J169+J171+J173+J176+J182+J186+J187+J188+J190+J193+J196+J199+J201+J206+J209+J211+J213+J216+J222+J234+J245+J251+J253+J255+J257+J261+J265+J267+J269+J270</f>
        <v>26058717271.450001</v>
      </c>
      <c r="K273" s="260">
        <f>K19+K21+K22+K27+K29+K32+K35+K38+K40+K42+K44+K46+K49+K51+K54+K65+K68+K70+K72+K75+K78+K80+K92+K94+K96+K97+K100+K103+K106+K108+K111+K114+K117+K123+K126+K129+K132+K135+K139+K142+K145+K148+K153+K156+K159+K162+K166+K169+K171+K173+K176+K182+K186+K187+K188+K190+K193+K196+K199+K201+K206+K209+K211+K213+K216+K222+K234+K245+K251+K253+K255+K257+K261+K265+K267+K269+K270</f>
        <v>248771785.10999864</v>
      </c>
      <c r="L273" s="311" t="s">
        <v>217</v>
      </c>
      <c r="M273" s="209">
        <f>H77+H113+H116+H125+H128+H131+H141+H155+H158+H168+H170+H172++H185+H189+H195+H198+H203+H204+H205+H208+H210+H218+H220+H99</f>
        <v>28661587809</v>
      </c>
      <c r="N273" s="210"/>
    </row>
    <row r="274" spans="1:14" ht="15.75" thickBot="1">
      <c r="A274" s="248"/>
      <c r="B274" s="249"/>
      <c r="C274" s="249"/>
      <c r="D274" s="249"/>
      <c r="E274" s="250"/>
      <c r="F274" s="251"/>
      <c r="G274" s="251"/>
      <c r="H274" s="252"/>
      <c r="I274" s="253"/>
      <c r="J274" s="254" t="s">
        <v>232</v>
      </c>
      <c r="K274" s="255"/>
      <c r="L274" s="209" t="s">
        <v>180</v>
      </c>
      <c r="M274" s="211">
        <f>H19+H22+H27+H29+H32+H35+H38+H40+H42+H44+H49+H51+H54+H65+H68+H70+H76+H78+H80+H92+H94+H100+H103+H106+H112+H115+H117+H124+H127+H130+H133+H134+H135+H140+H142+H145+H148+H154+H157+H159+H162+H167+H173+H177+H181+H183+H184+H194+H197+H207+H211+H213+H217+H222+H234+H245+H251+H253+H255+H257+H261+H265+H269+H186+H108+H72+H46+H270+H267+H221+H202+H97+H21+H190+H96-H99</f>
        <v>9440417200.25</v>
      </c>
      <c r="N274" s="212"/>
    </row>
    <row r="275" spans="1:14" ht="12.75" thickBot="1">
      <c r="A275" s="213"/>
      <c r="B275" s="214"/>
      <c r="C275" s="214"/>
      <c r="D275" s="214"/>
      <c r="E275" s="1"/>
      <c r="F275" s="1"/>
      <c r="G275" s="1"/>
      <c r="H275" s="1"/>
      <c r="I275" s="1"/>
      <c r="J275" s="313"/>
      <c r="K275" s="215"/>
      <c r="L275" s="209" t="s">
        <v>181</v>
      </c>
      <c r="M275" s="209">
        <f>I273</f>
        <v>26307489056.560001</v>
      </c>
      <c r="N275" s="212"/>
    </row>
    <row r="276" spans="1:14" ht="15.75" thickBot="1">
      <c r="A276" s="6" t="s">
        <v>183</v>
      </c>
      <c r="B276" s="5"/>
      <c r="C276" s="5"/>
      <c r="D276" s="5"/>
      <c r="E276" s="5"/>
      <c r="F276" s="5"/>
      <c r="G276" s="5"/>
      <c r="H276" s="5"/>
      <c r="I276" s="5"/>
      <c r="J276" s="216"/>
      <c r="K276" s="217"/>
      <c r="L276" s="209" t="s">
        <v>182</v>
      </c>
      <c r="M276" s="209">
        <f>J273</f>
        <v>26058717271.450001</v>
      </c>
    </row>
    <row r="277" spans="1:14" ht="15.75" thickBot="1">
      <c r="A277" s="6" t="s">
        <v>184</v>
      </c>
      <c r="B277" s="5"/>
      <c r="C277" s="5"/>
      <c r="D277" s="5"/>
      <c r="E277" s="5"/>
      <c r="F277" s="5"/>
      <c r="G277" s="5"/>
      <c r="H277" s="5"/>
      <c r="I277" s="5"/>
      <c r="J277" s="218"/>
      <c r="K277" s="217"/>
      <c r="L277" s="219" t="s">
        <v>25</v>
      </c>
      <c r="M277" s="220">
        <f>M275-M276</f>
        <v>248771785.11000061</v>
      </c>
    </row>
    <row r="278" spans="1:14" ht="57">
      <c r="A278" s="261" t="s">
        <v>185</v>
      </c>
      <c r="B278" s="262" t="s">
        <v>186</v>
      </c>
      <c r="C278" s="263" t="s">
        <v>187</v>
      </c>
      <c r="D278" s="4" t="s">
        <v>23</v>
      </c>
      <c r="E278" s="3"/>
      <c r="F278" s="2"/>
      <c r="G278" s="262" t="s">
        <v>24</v>
      </c>
      <c r="H278" s="262" t="s">
        <v>188</v>
      </c>
      <c r="I278" s="268"/>
      <c r="J278" s="218"/>
      <c r="K278" s="217"/>
      <c r="L278" s="212"/>
      <c r="M278" s="212"/>
    </row>
    <row r="279" spans="1:14" ht="66.75" customHeight="1">
      <c r="A279" s="265" t="s">
        <v>189</v>
      </c>
      <c r="B279" s="266" t="s">
        <v>190</v>
      </c>
      <c r="C279" s="267"/>
      <c r="D279" s="9">
        <f>I273</f>
        <v>26307489056.560001</v>
      </c>
      <c r="E279" s="8"/>
      <c r="F279" s="7"/>
      <c r="G279" s="312">
        <f>J273</f>
        <v>26058717271.450001</v>
      </c>
      <c r="H279" s="312">
        <f>K273</f>
        <v>248771785.10999864</v>
      </c>
      <c r="I279" s="268"/>
      <c r="J279" s="218"/>
      <c r="L279" s="212"/>
      <c r="M279" s="212"/>
    </row>
    <row r="280" spans="1:14" ht="14.25">
      <c r="A280" s="265" t="s">
        <v>191</v>
      </c>
      <c r="B280" s="266" t="s">
        <v>192</v>
      </c>
      <c r="C280" s="266"/>
      <c r="D280" s="12"/>
      <c r="E280" s="14"/>
      <c r="F280" s="13"/>
      <c r="G280" s="269"/>
      <c r="H280" s="269"/>
      <c r="I280" s="268"/>
      <c r="J280" s="218"/>
      <c r="L280" s="212"/>
      <c r="M280" s="212"/>
    </row>
    <row r="281" spans="1:14" ht="14.25">
      <c r="A281" s="270" t="s">
        <v>193</v>
      </c>
      <c r="B281" s="266" t="s">
        <v>194</v>
      </c>
      <c r="C281" s="266"/>
      <c r="D281" s="15"/>
      <c r="E281" s="14"/>
      <c r="F281" s="13"/>
      <c r="G281" s="269"/>
      <c r="H281" s="269"/>
      <c r="I281" s="268"/>
      <c r="J281" s="218"/>
      <c r="L281" s="212"/>
      <c r="M281" s="212"/>
    </row>
    <row r="282" spans="1:14" ht="14.25">
      <c r="A282" s="265" t="s">
        <v>195</v>
      </c>
      <c r="B282" s="266" t="s">
        <v>196</v>
      </c>
      <c r="C282" s="266"/>
      <c r="D282" s="12"/>
      <c r="E282" s="14"/>
      <c r="F282" s="13"/>
      <c r="G282" s="269"/>
      <c r="H282" s="269"/>
      <c r="I282" s="268"/>
      <c r="J282" s="218"/>
      <c r="M282" s="222"/>
    </row>
    <row r="283" spans="1:14" ht="14.25">
      <c r="A283" s="271"/>
      <c r="B283" s="272"/>
      <c r="C283" s="272"/>
      <c r="D283" s="272"/>
      <c r="E283" s="273"/>
      <c r="F283" s="264"/>
      <c r="G283" s="268"/>
      <c r="H283" s="274"/>
      <c r="I283" s="268"/>
      <c r="J283" s="218"/>
      <c r="M283" s="222"/>
    </row>
    <row r="284" spans="1:14" ht="14.25">
      <c r="A284" s="275"/>
      <c r="B284" s="272"/>
      <c r="C284" s="272"/>
      <c r="D284" s="272"/>
      <c r="E284" s="273"/>
      <c r="F284" s="264"/>
      <c r="G284" s="264"/>
      <c r="H284" s="274"/>
      <c r="I284" s="268"/>
      <c r="J284" s="218"/>
      <c r="M284" s="222"/>
    </row>
    <row r="285" spans="1:14" ht="14.25">
      <c r="A285" s="275"/>
      <c r="B285" s="272"/>
      <c r="C285" s="272"/>
      <c r="D285" s="272"/>
      <c r="E285" s="273"/>
      <c r="F285" s="264"/>
      <c r="G285" s="264"/>
      <c r="H285" s="274"/>
      <c r="I285" s="268"/>
      <c r="J285" s="25"/>
      <c r="M285" s="212"/>
    </row>
    <row r="286" spans="1:14" ht="14.25">
      <c r="A286" s="275"/>
      <c r="B286" s="272"/>
      <c r="C286" s="272"/>
      <c r="D286" s="272"/>
      <c r="E286" s="273"/>
      <c r="F286" s="264"/>
      <c r="G286" s="264"/>
      <c r="H286" s="274"/>
      <c r="I286" s="268"/>
      <c r="J286" s="25"/>
    </row>
    <row r="287" spans="1:14" ht="14.25">
      <c r="A287" s="275"/>
      <c r="B287" s="272"/>
      <c r="C287" s="272"/>
      <c r="D287" s="272"/>
      <c r="E287" s="273"/>
      <c r="F287" s="264"/>
      <c r="G287" s="264"/>
      <c r="H287" s="274"/>
      <c r="I287" s="268"/>
      <c r="J287" s="25"/>
      <c r="M287" s="212"/>
    </row>
    <row r="288" spans="1:14" ht="15">
      <c r="A288" s="18" t="s">
        <v>254</v>
      </c>
      <c r="B288" s="17"/>
      <c r="C288" s="17"/>
      <c r="D288" s="276"/>
      <c r="E288" s="277"/>
      <c r="F288" s="278"/>
      <c r="G288" s="264"/>
      <c r="H288" s="279" t="s">
        <v>255</v>
      </c>
      <c r="I288" s="268"/>
      <c r="J288" s="25"/>
    </row>
    <row r="289" spans="1:12" ht="15">
      <c r="A289" s="280"/>
      <c r="B289" s="281"/>
      <c r="C289" s="281"/>
      <c r="D289" s="276"/>
      <c r="E289" s="277"/>
      <c r="F289" s="278"/>
      <c r="G289" s="279"/>
      <c r="H289" s="279"/>
      <c r="I289" s="264"/>
      <c r="J289" s="25"/>
      <c r="L289" s="212"/>
    </row>
    <row r="290" spans="1:12" ht="15">
      <c r="A290" s="280"/>
      <c r="B290" s="281"/>
      <c r="C290" s="281"/>
      <c r="D290" s="276"/>
      <c r="E290" s="277"/>
      <c r="F290" s="278"/>
      <c r="G290" s="279"/>
      <c r="H290" s="279"/>
      <c r="I290" s="264"/>
      <c r="J290" s="25"/>
    </row>
    <row r="291" spans="1:12" ht="15">
      <c r="A291" s="282"/>
      <c r="B291" s="283"/>
      <c r="C291" s="284"/>
      <c r="D291" s="283"/>
      <c r="E291" s="277"/>
      <c r="F291" s="278"/>
      <c r="G291" s="278"/>
      <c r="H291" s="278"/>
      <c r="I291" s="264"/>
      <c r="J291" s="25"/>
    </row>
    <row r="292" spans="1:12" ht="15">
      <c r="A292" s="18" t="s">
        <v>230</v>
      </c>
      <c r="B292" s="17"/>
      <c r="C292" s="17"/>
      <c r="D292" s="276"/>
      <c r="E292" s="277"/>
      <c r="F292" s="278"/>
      <c r="G292" s="16" t="s">
        <v>231</v>
      </c>
      <c r="H292" s="16"/>
      <c r="I292" s="264"/>
      <c r="J292" s="25"/>
    </row>
    <row r="293" spans="1:12">
      <c r="A293" s="232"/>
      <c r="B293" s="27"/>
      <c r="C293" s="27"/>
      <c r="D293" s="27"/>
      <c r="E293" s="28"/>
      <c r="F293" s="29"/>
      <c r="G293" s="29"/>
      <c r="H293" s="30"/>
      <c r="I293" s="29"/>
      <c r="J293" s="25"/>
    </row>
    <row r="294" spans="1:12" ht="12.75" thickBot="1">
      <c r="A294" s="241"/>
      <c r="B294" s="223"/>
      <c r="C294" s="223"/>
      <c r="D294" s="223"/>
      <c r="E294" s="224"/>
      <c r="F294" s="225"/>
      <c r="G294" s="225"/>
      <c r="H294" s="226"/>
      <c r="I294" s="225"/>
      <c r="J294" s="227"/>
    </row>
    <row r="297" spans="1:12">
      <c r="H297" s="229"/>
    </row>
    <row r="306" spans="1:1">
      <c r="A306" s="243"/>
    </row>
  </sheetData>
  <mergeCells count="18">
    <mergeCell ref="D7:G7"/>
    <mergeCell ref="A2:J2"/>
    <mergeCell ref="A3:J3"/>
    <mergeCell ref="A4:J4"/>
    <mergeCell ref="D9:G9"/>
    <mergeCell ref="A292:C292"/>
    <mergeCell ref="G292:H292"/>
    <mergeCell ref="D281:F281"/>
    <mergeCell ref="D282:F282"/>
    <mergeCell ref="A10:F10"/>
    <mergeCell ref="A11:F11"/>
    <mergeCell ref="D279:F279"/>
    <mergeCell ref="D280:F280"/>
    <mergeCell ref="A276:I276"/>
    <mergeCell ref="A277:I277"/>
    <mergeCell ref="D278:F278"/>
    <mergeCell ref="E275:J275"/>
    <mergeCell ref="A288:C288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6" manualBreakCount="6">
    <brk id="43" max="9" man="1"/>
    <brk id="74" max="9" man="1"/>
    <brk id="105" max="9" man="1"/>
    <brk id="144" max="9" man="1"/>
    <brk id="175" max="9" man="1"/>
    <brk id="244" max="9" man="1"/>
  </rowBreaks>
  <colBreaks count="1" manualBreakCount="1">
    <brk id="10" max="2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Рустам Джамалов</cp:lastModifiedBy>
  <cp:lastPrinted>2022-07-13T07:52:08Z</cp:lastPrinted>
  <dcterms:created xsi:type="dcterms:W3CDTF">2020-02-07T09:07:07Z</dcterms:created>
  <dcterms:modified xsi:type="dcterms:W3CDTF">2022-08-04T06:17:14Z</dcterms:modified>
</cp:coreProperties>
</file>