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80" yWindow="60" windowWidth="15285" windowHeight="11760"/>
  </bookViews>
  <sheets>
    <sheet name="1ММ " sheetId="8" r:id="rId1"/>
  </sheets>
  <definedNames>
    <definedName name="_xlnm._FilterDatabase" localSheetId="0" hidden="1">'1ММ '!$A$16:$M$285</definedName>
    <definedName name="_xlnm.Print_Titles" localSheetId="0">'1ММ '!$16:$16</definedName>
    <definedName name="_xlnm.Print_Area" localSheetId="0">'1ММ '!$A$1:$J$297</definedName>
  </definedNames>
  <calcPr calcId="114210" fullCalcOnLoad="1"/>
</workbook>
</file>

<file path=xl/calcChain.xml><?xml version="1.0" encoding="utf-8"?>
<calcChain xmlns="http://schemas.openxmlformats.org/spreadsheetml/2006/main">
  <c r="L154" i="8"/>
  <c r="L153"/>
  <c r="L152"/>
  <c r="L151"/>
  <c r="K72"/>
  <c r="K70"/>
  <c r="K68"/>
  <c r="K65"/>
  <c r="K54"/>
  <c r="K51"/>
  <c r="K48"/>
  <c r="K47"/>
  <c r="K46"/>
  <c r="K44"/>
  <c r="K42"/>
  <c r="K40"/>
  <c r="K38"/>
  <c r="K35"/>
  <c r="K32"/>
  <c r="K30"/>
  <c r="K31"/>
  <c r="K29"/>
  <c r="K28"/>
  <c r="K27"/>
  <c r="K21"/>
  <c r="K270"/>
  <c r="K272"/>
  <c r="K273"/>
  <c r="K254"/>
  <c r="K248"/>
  <c r="K237"/>
  <c r="K225"/>
  <c r="K219"/>
  <c r="K216"/>
  <c r="K214"/>
  <c r="K212"/>
  <c r="K209"/>
  <c r="K204"/>
  <c r="K202"/>
  <c r="K199"/>
  <c r="K196"/>
  <c r="K193"/>
  <c r="K190"/>
  <c r="K175"/>
  <c r="K173"/>
  <c r="K171"/>
  <c r="K168"/>
  <c r="K161"/>
  <c r="K158"/>
  <c r="J207"/>
  <c r="J204"/>
  <c r="I190"/>
  <c r="H190"/>
  <c r="K192"/>
  <c r="J190"/>
  <c r="I252"/>
  <c r="I253"/>
  <c r="I208"/>
  <c r="I207"/>
  <c r="H208"/>
  <c r="I154"/>
  <c r="I153"/>
  <c r="I151"/>
  <c r="I152"/>
  <c r="H207"/>
  <c r="I72"/>
  <c r="J72"/>
  <c r="H237"/>
  <c r="H177"/>
  <c r="K75"/>
  <c r="K76"/>
  <c r="H74"/>
  <c r="H73"/>
  <c r="H72"/>
  <c r="H137"/>
  <c r="I137"/>
  <c r="J137"/>
  <c r="K98"/>
  <c r="J99"/>
  <c r="I99"/>
  <c r="K140"/>
  <c r="H62"/>
  <c r="J96"/>
  <c r="I96"/>
  <c r="H96"/>
  <c r="J193"/>
  <c r="J80"/>
  <c r="I264"/>
  <c r="I248"/>
  <c r="I237"/>
  <c r="I225"/>
  <c r="I219"/>
  <c r="I212"/>
  <c r="I209"/>
  <c r="I204"/>
  <c r="I196"/>
  <c r="I193"/>
  <c r="I184"/>
  <c r="I175"/>
  <c r="I168"/>
  <c r="I164"/>
  <c r="I161"/>
  <c r="I155"/>
  <c r="I150"/>
  <c r="I134"/>
  <c r="I131"/>
  <c r="I128"/>
  <c r="I125"/>
  <c r="I119"/>
  <c r="I82"/>
  <c r="I77"/>
  <c r="I54"/>
  <c r="I258"/>
  <c r="I19"/>
  <c r="I22"/>
  <c r="I27"/>
  <c r="I29"/>
  <c r="I32"/>
  <c r="I35"/>
  <c r="I38"/>
  <c r="I40"/>
  <c r="I42"/>
  <c r="I44"/>
  <c r="I46"/>
  <c r="I49"/>
  <c r="I51"/>
  <c r="I65"/>
  <c r="I68"/>
  <c r="I70"/>
  <c r="I80"/>
  <c r="I94"/>
  <c r="I102"/>
  <c r="I105"/>
  <c r="I108"/>
  <c r="I110"/>
  <c r="I113"/>
  <c r="I116"/>
  <c r="I141"/>
  <c r="I144"/>
  <c r="I147"/>
  <c r="I158"/>
  <c r="I171"/>
  <c r="I173"/>
  <c r="I178"/>
  <c r="I199"/>
  <c r="I202"/>
  <c r="I214"/>
  <c r="I216"/>
  <c r="I254"/>
  <c r="I256"/>
  <c r="I260"/>
  <c r="I268"/>
  <c r="I270"/>
  <c r="I273"/>
  <c r="M276"/>
  <c r="H99"/>
  <c r="I276"/>
  <c r="J27"/>
  <c r="J164"/>
  <c r="J219"/>
  <c r="J264"/>
  <c r="J256"/>
  <c r="J270"/>
  <c r="J258"/>
  <c r="J178"/>
  <c r="J150"/>
  <c r="J119"/>
  <c r="K120"/>
  <c r="J77"/>
  <c r="J196"/>
  <c r="J82"/>
  <c r="J209"/>
  <c r="J225"/>
  <c r="J237"/>
  <c r="J248"/>
  <c r="J273"/>
  <c r="J199"/>
  <c r="M278"/>
  <c r="H54"/>
  <c r="H141"/>
  <c r="H125"/>
  <c r="H119"/>
  <c r="H193"/>
  <c r="H225"/>
  <c r="H204"/>
  <c r="K205"/>
  <c r="K188"/>
  <c r="K189"/>
  <c r="K191"/>
  <c r="K194"/>
  <c r="K195"/>
  <c r="K100"/>
  <c r="K101"/>
  <c r="H102"/>
  <c r="J102"/>
  <c r="K64"/>
  <c r="K55"/>
  <c r="K56"/>
  <c r="K57"/>
  <c r="K58"/>
  <c r="K59"/>
  <c r="K60"/>
  <c r="K61"/>
  <c r="K62"/>
  <c r="K63"/>
  <c r="K99"/>
  <c r="K222"/>
  <c r="H178"/>
  <c r="K180"/>
  <c r="H220"/>
  <c r="H219"/>
  <c r="K73"/>
  <c r="K74"/>
  <c r="J46"/>
  <c r="H46"/>
  <c r="K182"/>
  <c r="K71"/>
  <c r="K81"/>
  <c r="K79"/>
  <c r="K78"/>
  <c r="K69"/>
  <c r="K67"/>
  <c r="K66"/>
  <c r="K53"/>
  <c r="K52"/>
  <c r="K50"/>
  <c r="K49"/>
  <c r="K45"/>
  <c r="K43"/>
  <c r="K41"/>
  <c r="K39"/>
  <c r="K37"/>
  <c r="K36"/>
  <c r="K34"/>
  <c r="K33"/>
  <c r="K26"/>
  <c r="K25"/>
  <c r="K24"/>
  <c r="K274"/>
  <c r="K275"/>
  <c r="K77"/>
  <c r="J70"/>
  <c r="H70"/>
  <c r="H273"/>
  <c r="J65"/>
  <c r="H65"/>
  <c r="H202"/>
  <c r="K111"/>
  <c r="K112"/>
  <c r="K121"/>
  <c r="K122"/>
  <c r="K203"/>
  <c r="K218"/>
  <c r="K224"/>
  <c r="K230"/>
  <c r="K271"/>
  <c r="J202"/>
  <c r="J184"/>
  <c r="J175"/>
  <c r="J173"/>
  <c r="J171"/>
  <c r="J168"/>
  <c r="J161"/>
  <c r="J158"/>
  <c r="J155"/>
  <c r="J147"/>
  <c r="J144"/>
  <c r="J141"/>
  <c r="J134"/>
  <c r="J131"/>
  <c r="J128"/>
  <c r="J125"/>
  <c r="J116"/>
  <c r="J94"/>
  <c r="J54"/>
  <c r="J51"/>
  <c r="J49"/>
  <c r="J44"/>
  <c r="J42"/>
  <c r="J40"/>
  <c r="J38"/>
  <c r="J35"/>
  <c r="J32"/>
  <c r="J29"/>
  <c r="J22"/>
  <c r="J19"/>
  <c r="J110"/>
  <c r="J216"/>
  <c r="K269"/>
  <c r="K268"/>
  <c r="K265"/>
  <c r="K266"/>
  <c r="K267"/>
  <c r="K261"/>
  <c r="K262"/>
  <c r="K263"/>
  <c r="K259"/>
  <c r="K258"/>
  <c r="K257"/>
  <c r="K256"/>
  <c r="K255"/>
  <c r="K249"/>
  <c r="K250"/>
  <c r="K251"/>
  <c r="K252"/>
  <c r="K253"/>
  <c r="K238"/>
  <c r="K239"/>
  <c r="K240"/>
  <c r="K241"/>
  <c r="K242"/>
  <c r="K243"/>
  <c r="K244"/>
  <c r="K245"/>
  <c r="K246"/>
  <c r="K247"/>
  <c r="K226"/>
  <c r="K227"/>
  <c r="K228"/>
  <c r="K229"/>
  <c r="K231"/>
  <c r="K232"/>
  <c r="K233"/>
  <c r="K234"/>
  <c r="K235"/>
  <c r="K236"/>
  <c r="K220"/>
  <c r="K221"/>
  <c r="K223"/>
  <c r="K217"/>
  <c r="K215"/>
  <c r="K213"/>
  <c r="K210"/>
  <c r="K211"/>
  <c r="K206"/>
  <c r="K207"/>
  <c r="K208"/>
  <c r="K200"/>
  <c r="K201"/>
  <c r="K197"/>
  <c r="K198"/>
  <c r="K185"/>
  <c r="K186"/>
  <c r="K187"/>
  <c r="K184"/>
  <c r="K179"/>
  <c r="K181"/>
  <c r="K178"/>
  <c r="K183"/>
  <c r="K176"/>
  <c r="K177"/>
  <c r="K174"/>
  <c r="K172"/>
  <c r="K169"/>
  <c r="K170"/>
  <c r="K165"/>
  <c r="K166"/>
  <c r="K167"/>
  <c r="K162"/>
  <c r="K163"/>
  <c r="K159"/>
  <c r="K160"/>
  <c r="K156"/>
  <c r="K157"/>
  <c r="K151"/>
  <c r="K152"/>
  <c r="K153"/>
  <c r="K148"/>
  <c r="K149"/>
  <c r="K145"/>
  <c r="K146"/>
  <c r="K142"/>
  <c r="K143"/>
  <c r="K138"/>
  <c r="K139"/>
  <c r="K137"/>
  <c r="K135"/>
  <c r="K136"/>
  <c r="K132"/>
  <c r="K133"/>
  <c r="K129"/>
  <c r="K130"/>
  <c r="K126"/>
  <c r="K127"/>
  <c r="K123"/>
  <c r="K124"/>
  <c r="K117"/>
  <c r="K118"/>
  <c r="K114"/>
  <c r="K115"/>
  <c r="K109"/>
  <c r="K108"/>
  <c r="K106"/>
  <c r="K107"/>
  <c r="K103"/>
  <c r="K104"/>
  <c r="K97"/>
  <c r="K96"/>
  <c r="K95"/>
  <c r="K94"/>
  <c r="K83"/>
  <c r="K84"/>
  <c r="K85"/>
  <c r="K86"/>
  <c r="K87"/>
  <c r="K88"/>
  <c r="K89"/>
  <c r="K90"/>
  <c r="K91"/>
  <c r="K92"/>
  <c r="K93"/>
  <c r="K23"/>
  <c r="K20"/>
  <c r="K19"/>
  <c r="J68"/>
  <c r="J105"/>
  <c r="J108"/>
  <c r="J113"/>
  <c r="J212"/>
  <c r="J214"/>
  <c r="J254"/>
  <c r="J260"/>
  <c r="J268"/>
  <c r="H19"/>
  <c r="H22"/>
  <c r="H27"/>
  <c r="H29"/>
  <c r="H32"/>
  <c r="H35"/>
  <c r="H38"/>
  <c r="H40"/>
  <c r="H42"/>
  <c r="H44"/>
  <c r="H49"/>
  <c r="H51"/>
  <c r="H68"/>
  <c r="H80"/>
  <c r="H82"/>
  <c r="H94"/>
  <c r="H105"/>
  <c r="H108"/>
  <c r="H144"/>
  <c r="H147"/>
  <c r="H150"/>
  <c r="H161"/>
  <c r="H164"/>
  <c r="H175"/>
  <c r="H214"/>
  <c r="H216"/>
  <c r="H248"/>
  <c r="H254"/>
  <c r="H256"/>
  <c r="H258"/>
  <c r="H260"/>
  <c r="H264"/>
  <c r="H268"/>
  <c r="H184"/>
  <c r="H77"/>
  <c r="H113"/>
  <c r="H116"/>
  <c r="H128"/>
  <c r="H131"/>
  <c r="H134"/>
  <c r="H155"/>
  <c r="H158"/>
  <c r="H168"/>
  <c r="H171"/>
  <c r="H173"/>
  <c r="H196"/>
  <c r="H199"/>
  <c r="H209"/>
  <c r="H212"/>
  <c r="H270"/>
  <c r="H110"/>
  <c r="K102"/>
  <c r="M277"/>
  <c r="K105"/>
  <c r="K82"/>
  <c r="J276"/>
  <c r="H276"/>
  <c r="K119"/>
  <c r="K260"/>
  <c r="K154"/>
  <c r="K116"/>
  <c r="K131"/>
  <c r="K164"/>
  <c r="K141"/>
  <c r="K80"/>
  <c r="K147"/>
  <c r="K125"/>
  <c r="K276"/>
  <c r="H282"/>
  <c r="K134"/>
  <c r="K144"/>
  <c r="K110"/>
  <c r="K155"/>
  <c r="K264"/>
  <c r="K113"/>
  <c r="K22"/>
  <c r="K128"/>
  <c r="G282"/>
  <c r="D282"/>
  <c r="M279"/>
  <c r="M280"/>
  <c r="K150"/>
</calcChain>
</file>

<file path=xl/sharedStrings.xml><?xml version="1.0" encoding="utf-8"?>
<sst xmlns="http://schemas.openxmlformats.org/spreadsheetml/2006/main" count="1328" uniqueCount="271">
  <si>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</si>
  <si>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</si>
  <si>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</si>
  <si>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</si>
  <si>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</si>
  <si>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</si>
  <si>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</si>
  <si>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</si>
  <si>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</si>
  <si>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</si>
  <si>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</si>
  <si>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</si>
  <si>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</si>
  <si>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</si>
  <si>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</si>
  <si>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</si>
  <si>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</si>
  <si>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</si>
  <si>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</si>
  <si>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</si>
  <si>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</si>
  <si>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</si>
  <si>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</si>
  <si>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</si>
  <si>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</si>
  <si>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</si>
  <si>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</si>
  <si>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</si>
  <si>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</si>
  <si>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</si>
  <si>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</si>
  <si>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</si>
  <si>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</si>
  <si>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</si>
  <si>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</si>
  <si>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</si>
  <si>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</si>
  <si>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</si>
  <si>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</si>
  <si>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</si>
  <si>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</si>
  <si>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</si>
  <si>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</si>
  <si>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</si>
  <si>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</si>
  <si>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</si>
  <si>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</si>
  <si>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</si>
  <si>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</si>
  <si>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</si>
  <si>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</si>
  <si>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</si>
  <si>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</si>
  <si>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</si>
  <si>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</si>
  <si>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</si>
  <si>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</si>
  <si>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</si>
  <si>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</si>
  <si>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</si>
  <si>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</si>
  <si>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</si>
  <si>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</si>
  <si>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</si>
  <si>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</si>
  <si>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</si>
  <si>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</si>
  <si>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</si>
  <si>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</si>
  <si>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</si>
  <si>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</si>
  <si>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</si>
  <si>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</si>
  <si>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</si>
  <si>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</si>
  <si>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</si>
  <si>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</si>
  <si>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</si>
  <si>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</si>
  <si>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</si>
  <si>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</si>
  <si>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</si>
  <si>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</si>
  <si>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</si>
  <si>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</si>
  <si>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</si>
  <si>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</si>
  <si>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</si>
  <si>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</si>
  <si>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</si>
  <si>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</si>
  <si>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</si>
  <si>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</si>
  <si>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</si>
  <si>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</si>
  <si>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</si>
  <si>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</si>
  <si>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</si>
  <si>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</si>
  <si>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</si>
  <si>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</si>
  <si>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</si>
  <si>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</si>
  <si>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</si>
  <si>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</si>
  <si>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</si>
  <si>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</si>
  <si>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</si>
  <si>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</si>
  <si>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</si>
  <si>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</si>
  <si>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</si>
  <si>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</si>
  <si>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</si>
  <si>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</si>
  <si>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</si>
  <si>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</si>
  <si>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</si>
  <si>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</si>
  <si>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</si>
  <si>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</si>
  <si>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</si>
  <si>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</si>
  <si>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</si>
  <si>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</si>
  <si>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</si>
  <si>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</si>
  <si>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</si>
  <si>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</si>
  <si>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</si>
  <si>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</si>
  <si>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</si>
  <si>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</si>
  <si>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</si>
  <si>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</si>
  <si>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</si>
  <si>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</si>
  <si>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</si>
  <si>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</si>
  <si>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</si>
  <si>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</si>
  <si>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</si>
  <si>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</si>
  <si>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</si>
  <si>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</si>
  <si>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</si>
  <si>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</si>
  <si>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</si>
  <si>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</si>
  <si>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</si>
  <si>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</si>
  <si>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</si>
  <si>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</si>
  <si>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</si>
  <si>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</si>
  <si>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</si>
  <si>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</si>
  <si>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</si>
  <si>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</si>
  <si>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</si>
  <si>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</si>
  <si>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</si>
  <si>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</si>
  <si>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</si>
  <si>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</si>
  <si>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</si>
  <si>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</si>
  <si>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</si>
  <si>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</si>
  <si>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</si>
  <si>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</si>
  <si>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</si>
  <si>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</si>
  <si>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</si>
  <si>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</si>
  <si>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</si>
  <si>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</si>
  <si>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</si>
  <si>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</si>
  <si>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</si>
  <si>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</si>
  <si>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</si>
  <si>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</si>
  <si>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</si>
  <si>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</si>
  <si>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</si>
  <si>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</si>
  <si>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</si>
  <si>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</si>
  <si>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</si>
  <si>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</si>
  <si>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</si>
  <si>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</si>
  <si>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</si>
  <si>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</si>
  <si>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</si>
  <si>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</si>
  <si>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</si>
  <si>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</si>
  <si>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</si>
  <si>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</si>
  <si>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</si>
  <si>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</si>
  <si>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</si>
  <si>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</si>
  <si>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</si>
  <si>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</si>
  <si>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</si>
  <si>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</si>
  <si>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</si>
  <si>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</si>
  <si>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</si>
  <si>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</si>
  <si>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</si>
  <si>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</si>
  <si>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21-55730-00000-00000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</si>
  <si>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</si>
  <si>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</si>
  <si>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</si>
  <si>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</si>
  <si>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</si>
  <si>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</si>
  <si>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</si>
  <si>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</si>
  <si>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</si>
  <si>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</si>
  <si>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</si>
  <si>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</si>
  <si>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</si>
  <si>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</si>
  <si>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</si>
  <si>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</si>
  <si>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</si>
  <si>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</si>
  <si>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</si>
  <si>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</si>
  <si>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</si>
  <si>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</si>
  <si>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</si>
  <si>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</si>
  <si>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</si>
  <si>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</si>
  <si>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</si>
  <si>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</si>
  <si>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</si>
  <si>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</si>
  <si>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</si>
  <si>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</si>
  <si>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</si>
  <si>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</si>
  <si>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</si>
  <si>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20-53020-00000-00000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</si>
  <si>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</si>
  <si>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</si>
  <si>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</si>
  <si>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</si>
  <si>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</si>
  <si>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</si>
  <si>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</si>
  <si>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</si>
  <si>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</si>
  <si>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</si>
  <si>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</si>
  <si>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</si>
  <si>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</si>
  <si>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</si>
  <si>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</si>
  <si>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</si>
  <si>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</si>
  <si>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>дубль</t>
  </si>
  <si>
    <t xml:space="preserve"> на 1 сентября 2022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</si>
</sst>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44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sz val="9"/>
      <name val="Arial cry"/>
      <charset val="204"/>
    </font>
    <font>
      <b/>
      <sz val="9"/>
      <name val="Arial cry"/>
      <charset val="204"/>
    </font>
    <font>
      <sz val="9"/>
      <color indexed="8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  <font>
      <u/>
      <sz val="9"/>
      <color indexed="8"/>
      <name val="Arial cry"/>
      <charset val="204"/>
    </font>
    <font>
      <sz val="9"/>
      <color indexed="10"/>
      <name val="Arial cry"/>
      <charset val="204"/>
    </font>
    <font>
      <b/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7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41" fillId="0" borderId="0"/>
    <xf numFmtId="0" fontId="5" fillId="0" borderId="0"/>
    <xf numFmtId="0" fontId="41" fillId="0" borderId="0"/>
    <xf numFmtId="0" fontId="3" fillId="0" borderId="0"/>
    <xf numFmtId="0" fontId="24" fillId="0" borderId="0"/>
    <xf numFmtId="0" fontId="5" fillId="10" borderId="0"/>
    <xf numFmtId="0" fontId="41" fillId="23" borderId="0"/>
    <xf numFmtId="0" fontId="5" fillId="0" borderId="2">
      <alignment horizontal="center" vertical="center" wrapText="1"/>
    </xf>
    <xf numFmtId="0" fontId="41" fillId="0" borderId="64">
      <alignment horizontal="center" vertical="center" wrapText="1"/>
    </xf>
    <xf numFmtId="0" fontId="5" fillId="0" borderId="1">
      <alignment horizontal="center" vertical="center" shrinkToFit="1"/>
    </xf>
    <xf numFmtId="0" fontId="41" fillId="0" borderId="65">
      <alignment horizontal="center" vertical="center" shrinkToFit="1"/>
    </xf>
    <xf numFmtId="0" fontId="4" fillId="0" borderId="3">
      <alignment horizontal="left"/>
    </xf>
    <xf numFmtId="0" fontId="42" fillId="0" borderId="66">
      <alignment horizontal="left"/>
    </xf>
    <xf numFmtId="0" fontId="5" fillId="0" borderId="4"/>
    <xf numFmtId="0" fontId="41" fillId="0" borderId="67"/>
    <xf numFmtId="0" fontId="5" fillId="0" borderId="4"/>
    <xf numFmtId="0" fontId="5" fillId="0" borderId="0">
      <alignment horizontal="left" vertical="top" wrapText="1"/>
    </xf>
    <xf numFmtId="0" fontId="41" fillId="0" borderId="0">
      <alignment horizontal="left" vertical="top" wrapText="1"/>
    </xf>
    <xf numFmtId="0" fontId="6" fillId="0" borderId="0">
      <alignment horizontal="center" wrapText="1"/>
    </xf>
    <xf numFmtId="0" fontId="43" fillId="0" borderId="0">
      <alignment horizontal="center" wrapText="1"/>
    </xf>
    <xf numFmtId="0" fontId="6" fillId="0" borderId="0">
      <alignment horizontal="center"/>
    </xf>
    <xf numFmtId="0" fontId="43" fillId="0" borderId="0">
      <alignment horizontal="center"/>
    </xf>
    <xf numFmtId="0" fontId="5" fillId="0" borderId="0">
      <alignment wrapText="1"/>
    </xf>
    <xf numFmtId="0" fontId="41" fillId="0" borderId="0">
      <alignment wrapText="1"/>
    </xf>
    <xf numFmtId="0" fontId="5" fillId="0" borderId="0">
      <alignment horizontal="right"/>
    </xf>
    <xf numFmtId="0" fontId="41" fillId="0" borderId="0">
      <alignment horizontal="right"/>
    </xf>
    <xf numFmtId="4" fontId="4" fillId="11" borderId="1">
      <alignment horizontal="right" vertical="top" shrinkToFit="1"/>
    </xf>
    <xf numFmtId="4" fontId="42" fillId="24" borderId="65">
      <alignment horizontal="right" vertical="top" shrinkToFit="1"/>
    </xf>
    <xf numFmtId="0" fontId="5" fillId="0" borderId="0"/>
    <xf numFmtId="0" fontId="41" fillId="0" borderId="0"/>
    <xf numFmtId="0" fontId="5" fillId="0" borderId="0">
      <alignment horizontal="left" wrapText="1"/>
    </xf>
    <xf numFmtId="0" fontId="41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41" fillId="0" borderId="65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42" fillId="0" borderId="65">
      <alignment horizontal="left" vertical="top" wrapText="1"/>
    </xf>
    <xf numFmtId="4" fontId="5" fillId="7" borderId="1">
      <alignment horizontal="right" vertical="top" shrinkToFit="1"/>
    </xf>
    <xf numFmtId="4" fontId="41" fillId="25" borderId="65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41" fillId="23" borderId="0">
      <alignment horizontal="center"/>
    </xf>
    <xf numFmtId="4" fontId="5" fillId="0" borderId="1">
      <alignment horizontal="right" vertical="top" shrinkToFit="1"/>
    </xf>
    <xf numFmtId="4" fontId="41" fillId="0" borderId="65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41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38">
    <xf numFmtId="0" fontId="0" fillId="0" borderId="0" xfId="0"/>
    <xf numFmtId="0" fontId="25" fillId="0" borderId="14" xfId="0" applyFont="1" applyBorder="1" applyProtection="1"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14" xfId="0" applyFont="1" applyFill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17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6" fillId="17" borderId="18" xfId="0" applyFont="1" applyFill="1" applyBorder="1" applyAlignment="1">
      <alignment horizontal="center" vertical="center" wrapText="1"/>
    </xf>
    <xf numFmtId="0" fontId="26" fillId="17" borderId="19" xfId="0" applyFont="1" applyFill="1" applyBorder="1" applyAlignment="1">
      <alignment horizontal="center" vertical="center" wrapText="1"/>
    </xf>
    <xf numFmtId="0" fontId="26" fillId="17" borderId="17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center" wrapText="1"/>
    </xf>
    <xf numFmtId="0" fontId="26" fillId="18" borderId="20" xfId="85" quotePrefix="1" applyNumberFormat="1" applyFont="1" applyFill="1" applyBorder="1" applyAlignment="1" applyProtection="1">
      <alignment horizontal="left" vertical="center" wrapText="1"/>
    </xf>
    <xf numFmtId="0" fontId="26" fillId="18" borderId="20" xfId="85" quotePrefix="1" applyNumberFormat="1" applyFont="1" applyFill="1" applyBorder="1" applyAlignment="1" applyProtection="1">
      <alignment horizontal="center" vertical="center" wrapText="1"/>
    </xf>
    <xf numFmtId="0" fontId="26" fillId="18" borderId="20" xfId="85" applyNumberFormat="1" applyFont="1" applyFill="1" applyBorder="1" applyAlignment="1" applyProtection="1">
      <alignment horizontal="left" vertical="center" wrapText="1"/>
    </xf>
    <xf numFmtId="4" fontId="26" fillId="18" borderId="21" xfId="43" applyNumberFormat="1" applyFont="1" applyFill="1" applyBorder="1" applyAlignment="1" applyProtection="1">
      <alignment horizontal="center" vertical="center" shrinkToFit="1"/>
    </xf>
    <xf numFmtId="4" fontId="26" fillId="18" borderId="19" xfId="43" applyNumberFormat="1" applyFont="1" applyFill="1" applyBorder="1" applyAlignment="1" applyProtection="1">
      <alignment horizontal="center" vertical="center" shrinkToFit="1"/>
    </xf>
    <xf numFmtId="0" fontId="25" fillId="0" borderId="1" xfId="85" quotePrefix="1" applyNumberFormat="1" applyFont="1" applyFill="1" applyBorder="1" applyAlignment="1" applyProtection="1">
      <alignment horizontal="left" vertical="center" wrapText="1"/>
    </xf>
    <xf numFmtId="0" fontId="25" fillId="0" borderId="1" xfId="85" quotePrefix="1" applyNumberFormat="1" applyFont="1" applyFill="1" applyBorder="1" applyAlignment="1" applyProtection="1">
      <alignment horizontal="center" vertical="center" wrapText="1"/>
    </xf>
    <xf numFmtId="0" fontId="25" fillId="0" borderId="1" xfId="85" applyNumberFormat="1" applyFont="1" applyFill="1" applyBorder="1" applyAlignment="1" applyProtection="1">
      <alignment horizontal="left" vertical="center" wrapText="1"/>
    </xf>
    <xf numFmtId="4" fontId="25" fillId="0" borderId="3" xfId="45" applyNumberFormat="1" applyFont="1" applyFill="1" applyBorder="1" applyAlignment="1" applyProtection="1">
      <alignment horizontal="center" vertical="center" shrinkToFit="1"/>
    </xf>
    <xf numFmtId="4" fontId="25" fillId="19" borderId="19" xfId="45" applyNumberFormat="1" applyFont="1" applyFill="1" applyBorder="1" applyAlignment="1" applyProtection="1">
      <alignment horizontal="center" vertical="center" shrinkToFit="1"/>
    </xf>
    <xf numFmtId="4" fontId="26" fillId="0" borderId="22" xfId="43" applyNumberFormat="1" applyFont="1" applyFill="1" applyBorder="1" applyAlignment="1" applyProtection="1">
      <alignment horizontal="center" vertical="center" shrinkToFit="1"/>
    </xf>
    <xf numFmtId="0" fontId="26" fillId="18" borderId="1" xfId="85" applyNumberFormat="1" applyFont="1" applyFill="1" applyBorder="1" applyAlignment="1" applyProtection="1">
      <alignment horizontal="left" vertical="center" wrapText="1"/>
    </xf>
    <xf numFmtId="0" fontId="26" fillId="18" borderId="1" xfId="85" applyNumberFormat="1" applyFont="1" applyFill="1" applyBorder="1" applyAlignment="1" applyProtection="1">
      <alignment horizontal="center" vertical="center" wrapText="1"/>
    </xf>
    <xf numFmtId="4" fontId="26" fillId="18" borderId="1" xfId="85" applyNumberFormat="1" applyFont="1" applyFill="1" applyBorder="1" applyAlignment="1" applyProtection="1">
      <alignment horizontal="center" vertical="center" wrapText="1"/>
    </xf>
    <xf numFmtId="4" fontId="26" fillId="18" borderId="23" xfId="43" applyNumberFormat="1" applyFont="1" applyFill="1" applyBorder="1" applyAlignment="1" applyProtection="1">
      <alignment horizontal="center" vertical="center" shrinkToFit="1"/>
    </xf>
    <xf numFmtId="0" fontId="25" fillId="19" borderId="0" xfId="0" applyFont="1" applyFill="1" applyProtection="1">
      <protection locked="0"/>
    </xf>
    <xf numFmtId="0" fontId="26" fillId="18" borderId="1" xfId="85" quotePrefix="1" applyNumberFormat="1" applyFont="1" applyFill="1" applyBorder="1" applyAlignment="1" applyProtection="1">
      <alignment horizontal="left" vertical="center" wrapText="1"/>
    </xf>
    <xf numFmtId="0" fontId="26" fillId="18" borderId="1" xfId="85" quotePrefix="1" applyNumberFormat="1" applyFont="1" applyFill="1" applyBorder="1" applyAlignment="1" applyProtection="1">
      <alignment horizontal="center" vertical="center" wrapText="1"/>
    </xf>
    <xf numFmtId="4" fontId="26" fillId="18" borderId="3" xfId="43" applyNumberFormat="1" applyFont="1" applyFill="1" applyBorder="1" applyAlignment="1" applyProtection="1">
      <alignment horizontal="center" vertical="center" shrinkToFit="1"/>
    </xf>
    <xf numFmtId="4" fontId="26" fillId="18" borderId="24" xfId="43" applyNumberFormat="1" applyFont="1" applyFill="1" applyBorder="1" applyAlignment="1" applyProtection="1">
      <alignment horizontal="center" vertical="center" shrinkToFit="1"/>
    </xf>
    <xf numFmtId="0" fontId="26" fillId="19" borderId="0" xfId="0" applyFont="1" applyFill="1" applyProtection="1">
      <protection locked="0"/>
    </xf>
    <xf numFmtId="0" fontId="26" fillId="18" borderId="0" xfId="0" applyFont="1" applyFill="1" applyProtection="1">
      <protection locked="0"/>
    </xf>
    <xf numFmtId="4" fontId="25" fillId="0" borderId="19" xfId="45" applyNumberFormat="1" applyFont="1" applyFill="1" applyBorder="1" applyAlignment="1" applyProtection="1">
      <alignment horizontal="center" vertical="center" shrinkToFit="1"/>
    </xf>
    <xf numFmtId="4" fontId="25" fillId="0" borderId="24" xfId="45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Protection="1">
      <protection locked="0"/>
    </xf>
    <xf numFmtId="0" fontId="25" fillId="0" borderId="25" xfId="96" applyNumberFormat="1" applyFont="1" applyFill="1" applyBorder="1" applyAlignment="1" applyProtection="1">
      <alignment vertical="top" wrapText="1"/>
    </xf>
    <xf numFmtId="4" fontId="25" fillId="19" borderId="24" xfId="45" applyNumberFormat="1" applyFont="1" applyFill="1" applyBorder="1" applyAlignment="1" applyProtection="1">
      <alignment horizontal="center" vertical="center" shrinkToFit="1"/>
    </xf>
    <xf numFmtId="0" fontId="26" fillId="18" borderId="25" xfId="85" applyNumberFormat="1" applyFont="1" applyFill="1" applyBorder="1" applyAlignment="1" applyProtection="1">
      <alignment horizontal="left" vertical="top" wrapText="1"/>
    </xf>
    <xf numFmtId="0" fontId="25" fillId="0" borderId="1" xfId="85" quotePrefix="1" applyNumberFormat="1" applyFont="1" applyFill="1" applyBorder="1" applyProtection="1">
      <alignment horizontal="left" vertical="top" wrapText="1"/>
    </xf>
    <xf numFmtId="4" fontId="25" fillId="0" borderId="26" xfId="45" applyNumberFormat="1" applyFont="1" applyFill="1" applyBorder="1" applyAlignment="1" applyProtection="1">
      <alignment horizontal="center" vertical="center" shrinkToFit="1"/>
    </xf>
    <xf numFmtId="4" fontId="26" fillId="0" borderId="16" xfId="43" applyNumberFormat="1" applyFont="1" applyFill="1" applyBorder="1" applyAlignment="1" applyProtection="1">
      <alignment horizontal="center" vertical="center" shrinkToFit="1"/>
    </xf>
    <xf numFmtId="4" fontId="26" fillId="18" borderId="27" xfId="43" applyNumberFormat="1" applyFont="1" applyFill="1" applyBorder="1" applyAlignment="1" applyProtection="1">
      <alignment horizontal="center" vertical="center" shrinkToFit="1"/>
    </xf>
    <xf numFmtId="0" fontId="25" fillId="19" borderId="1" xfId="85" quotePrefix="1" applyNumberFormat="1" applyFont="1" applyFill="1" applyBorder="1" applyAlignment="1" applyProtection="1">
      <alignment horizontal="left" vertical="center" wrapText="1"/>
    </xf>
    <xf numFmtId="0" fontId="25" fillId="19" borderId="1" xfId="85" quotePrefix="1" applyNumberFormat="1" applyFont="1" applyFill="1" applyBorder="1" applyAlignment="1" applyProtection="1">
      <alignment horizontal="center" vertical="center" wrapText="1"/>
    </xf>
    <xf numFmtId="0" fontId="25" fillId="19" borderId="1" xfId="85" applyNumberFormat="1" applyFont="1" applyFill="1" applyBorder="1" applyAlignment="1" applyProtection="1">
      <alignment horizontal="left" vertical="center" wrapText="1"/>
    </xf>
    <xf numFmtId="4" fontId="27" fillId="19" borderId="3" xfId="89" applyNumberFormat="1" applyFont="1" applyFill="1" applyBorder="1" applyAlignment="1" applyProtection="1">
      <alignment horizontal="center" vertical="center" shrinkToFit="1"/>
    </xf>
    <xf numFmtId="0" fontId="25" fillId="20" borderId="0" xfId="0" applyFont="1" applyFill="1" applyProtection="1">
      <protection locked="0"/>
    </xf>
    <xf numFmtId="4" fontId="26" fillId="18" borderId="28" xfId="43" applyNumberFormat="1" applyFont="1" applyFill="1" applyBorder="1" applyAlignment="1" applyProtection="1">
      <alignment horizontal="center" vertical="center" shrinkToFit="1"/>
    </xf>
    <xf numFmtId="4" fontId="26" fillId="18" borderId="22" xfId="43" applyNumberFormat="1" applyFont="1" applyFill="1" applyBorder="1" applyAlignment="1" applyProtection="1">
      <alignment horizontal="center" vertical="center" shrinkToFit="1"/>
    </xf>
    <xf numFmtId="4" fontId="25" fillId="19" borderId="24" xfId="45" applyNumberFormat="1" applyFont="1" applyFill="1" applyBorder="1" applyProtection="1">
      <alignment horizontal="right" vertical="top" shrinkToFit="1"/>
    </xf>
    <xf numFmtId="0" fontId="25" fillId="18" borderId="0" xfId="0" applyFont="1" applyFill="1" applyProtection="1">
      <protection locked="0"/>
    </xf>
    <xf numFmtId="0" fontId="26" fillId="19" borderId="1" xfId="85" applyNumberFormat="1" applyFont="1" applyFill="1" applyBorder="1" applyAlignment="1" applyProtection="1">
      <alignment horizontal="left" vertical="center" wrapText="1"/>
    </xf>
    <xf numFmtId="4" fontId="25" fillId="19" borderId="3" xfId="43" applyNumberFormat="1" applyFont="1" applyFill="1" applyBorder="1" applyAlignment="1" applyProtection="1">
      <alignment horizontal="center" vertical="center" shrinkToFit="1"/>
    </xf>
    <xf numFmtId="4" fontId="25" fillId="19" borderId="19" xfId="43" applyNumberFormat="1" applyFont="1" applyFill="1" applyBorder="1" applyAlignment="1" applyProtection="1">
      <alignment horizontal="center" vertical="center" shrinkToFit="1"/>
    </xf>
    <xf numFmtId="4" fontId="25" fillId="19" borderId="24" xfId="43" applyNumberFormat="1" applyFont="1" applyFill="1" applyBorder="1" applyAlignment="1" applyProtection="1">
      <alignment horizontal="center" vertical="center" shrinkToFit="1"/>
    </xf>
    <xf numFmtId="4" fontId="26" fillId="19" borderId="22" xfId="43" applyNumberFormat="1" applyFont="1" applyFill="1" applyBorder="1" applyAlignment="1" applyProtection="1">
      <alignment horizontal="center" vertical="center" shrinkToFit="1"/>
    </xf>
    <xf numFmtId="4" fontId="26" fillId="19" borderId="3" xfId="43" applyNumberFormat="1" applyFont="1" applyFill="1" applyBorder="1" applyAlignment="1" applyProtection="1">
      <alignment horizontal="center" vertical="center" shrinkToFit="1"/>
    </xf>
    <xf numFmtId="4" fontId="25" fillId="19" borderId="3" xfId="45" applyNumberFormat="1" applyFont="1" applyFill="1" applyBorder="1" applyAlignment="1" applyProtection="1">
      <alignment horizontal="center" vertical="center" shrinkToFit="1"/>
    </xf>
    <xf numFmtId="4" fontId="26" fillId="18" borderId="29" xfId="43" applyNumberFormat="1" applyFont="1" applyFill="1" applyBorder="1" applyAlignment="1" applyProtection="1">
      <alignment horizontal="center" vertical="center" shrinkToFit="1"/>
    </xf>
    <xf numFmtId="4" fontId="26" fillId="0" borderId="30" xfId="43" applyNumberFormat="1" applyFont="1" applyFill="1" applyBorder="1" applyAlignment="1" applyProtection="1">
      <alignment horizontal="center" vertical="center" shrinkToFit="1"/>
    </xf>
    <xf numFmtId="4" fontId="25" fillId="19" borderId="0" xfId="0" applyNumberFormat="1" applyFont="1" applyFill="1" applyBorder="1" applyAlignment="1">
      <alignment horizontal="right" shrinkToFit="1"/>
    </xf>
    <xf numFmtId="0" fontId="25" fillId="18" borderId="1" xfId="85" applyNumberFormat="1" applyFont="1" applyFill="1" applyBorder="1" applyAlignment="1" applyProtection="1">
      <alignment horizontal="left" vertical="center" wrapText="1"/>
    </xf>
    <xf numFmtId="4" fontId="26" fillId="18" borderId="3" xfId="45" applyNumberFormat="1" applyFont="1" applyFill="1" applyBorder="1" applyAlignment="1" applyProtection="1">
      <alignment horizontal="center" vertical="center" shrinkToFit="1"/>
    </xf>
    <xf numFmtId="4" fontId="26" fillId="18" borderId="19" xfId="45" applyNumberFormat="1" applyFont="1" applyFill="1" applyBorder="1" applyAlignment="1" applyProtection="1">
      <alignment horizontal="center" vertical="center" shrinkToFit="1"/>
    </xf>
    <xf numFmtId="4" fontId="26" fillId="18" borderId="24" xfId="45" applyNumberFormat="1" applyFont="1" applyFill="1" applyBorder="1" applyAlignment="1" applyProtection="1">
      <alignment horizontal="center" vertical="center" shrinkToFit="1"/>
    </xf>
    <xf numFmtId="0" fontId="26" fillId="18" borderId="25" xfId="94" applyNumberFormat="1" applyFont="1" applyFill="1" applyBorder="1" applyAlignment="1" applyProtection="1">
      <alignment vertical="top" wrapText="1"/>
    </xf>
    <xf numFmtId="49" fontId="26" fillId="18" borderId="1" xfId="85" applyNumberFormat="1" applyFont="1" applyFill="1" applyBorder="1" applyAlignment="1" applyProtection="1">
      <alignment horizontal="left" vertical="center" wrapText="1"/>
    </xf>
    <xf numFmtId="4" fontId="26" fillId="18" borderId="29" xfId="45" applyNumberFormat="1" applyFont="1" applyFill="1" applyBorder="1" applyAlignment="1" applyProtection="1">
      <alignment horizontal="center" vertical="center" shrinkToFit="1"/>
    </xf>
    <xf numFmtId="0" fontId="25" fillId="0" borderId="25" xfId="85" quotePrefix="1" applyNumberFormat="1" applyFont="1" applyFill="1" applyBorder="1" applyAlignment="1" applyProtection="1">
      <alignment horizontal="left" vertical="top" wrapText="1"/>
    </xf>
    <xf numFmtId="49" fontId="25" fillId="0" borderId="1" xfId="85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Protection="1">
      <protection locked="0"/>
    </xf>
    <xf numFmtId="4" fontId="26" fillId="18" borderId="31" xfId="43" applyNumberFormat="1" applyFont="1" applyFill="1" applyBorder="1" applyAlignment="1" applyProtection="1">
      <alignment horizontal="center" vertical="center" shrinkToFit="1"/>
    </xf>
    <xf numFmtId="0" fontId="29" fillId="0" borderId="1" xfId="85" quotePrefix="1" applyNumberFormat="1" applyFont="1" applyFill="1" applyBorder="1" applyAlignment="1" applyProtection="1">
      <alignment horizontal="left" vertical="center" wrapText="1"/>
    </xf>
    <xf numFmtId="0" fontId="29" fillId="0" borderId="1" xfId="85" quotePrefix="1" applyNumberFormat="1" applyFont="1" applyFill="1" applyBorder="1" applyAlignment="1" applyProtection="1">
      <alignment horizontal="center" vertical="center" wrapText="1"/>
    </xf>
    <xf numFmtId="4" fontId="29" fillId="0" borderId="3" xfId="45" applyNumberFormat="1" applyFont="1" applyFill="1" applyBorder="1" applyAlignment="1" applyProtection="1">
      <alignment horizontal="center" vertical="center" shrinkToFit="1"/>
    </xf>
    <xf numFmtId="4" fontId="29" fillId="0" borderId="19" xfId="45" applyNumberFormat="1" applyFont="1" applyFill="1" applyBorder="1" applyAlignment="1" applyProtection="1">
      <alignment horizontal="center" vertical="center" shrinkToFit="1"/>
    </xf>
    <xf numFmtId="4" fontId="29" fillId="0" borderId="24" xfId="45" applyNumberFormat="1" applyFont="1" applyFill="1" applyBorder="1" applyAlignment="1" applyProtection="1">
      <alignment horizontal="center" vertical="center" shrinkToFit="1"/>
    </xf>
    <xf numFmtId="4" fontId="30" fillId="0" borderId="22" xfId="43" applyNumberFormat="1" applyFont="1" applyFill="1" applyBorder="1" applyAlignment="1" applyProtection="1">
      <alignment horizontal="center" vertical="center" shrinkToFit="1"/>
    </xf>
    <xf numFmtId="0" fontId="29" fillId="19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29" fillId="0" borderId="25" xfId="85" quotePrefix="1" applyNumberFormat="1" applyFont="1" applyFill="1" applyBorder="1" applyAlignment="1" applyProtection="1">
      <alignment horizontal="left" vertical="top" wrapText="1"/>
    </xf>
    <xf numFmtId="0" fontId="26" fillId="19" borderId="0" xfId="0" applyFont="1" applyFill="1" applyBorder="1" applyProtection="1">
      <protection locked="0"/>
    </xf>
    <xf numFmtId="4" fontId="25" fillId="19" borderId="0" xfId="0" applyNumberFormat="1" applyFont="1" applyFill="1" applyProtection="1">
      <protection locked="0"/>
    </xf>
    <xf numFmtId="4" fontId="26" fillId="19" borderId="19" xfId="43" applyNumberFormat="1" applyFont="1" applyFill="1" applyBorder="1" applyAlignment="1" applyProtection="1">
      <alignment horizontal="center" vertical="center" shrinkToFit="1"/>
    </xf>
    <xf numFmtId="0" fontId="25" fillId="19" borderId="25" xfId="96" applyNumberFormat="1" applyFont="1" applyFill="1" applyBorder="1" applyAlignment="1" applyProtection="1">
      <alignment vertical="top" wrapText="1"/>
    </xf>
    <xf numFmtId="4" fontId="25" fillId="19" borderId="0" xfId="0" applyNumberFormat="1" applyFont="1" applyFill="1" applyBorder="1" applyAlignment="1">
      <alignment horizontal="right" vertical="top"/>
    </xf>
    <xf numFmtId="4" fontId="25" fillId="19" borderId="17" xfId="0" applyNumberFormat="1" applyFont="1" applyFill="1" applyBorder="1" applyAlignment="1">
      <alignment horizontal="right" vertical="top"/>
    </xf>
    <xf numFmtId="4" fontId="25" fillId="19" borderId="0" xfId="0" applyNumberFormat="1" applyFont="1" applyFill="1" applyBorder="1" applyProtection="1">
      <protection locked="0"/>
    </xf>
    <xf numFmtId="4" fontId="25" fillId="19" borderId="0" xfId="0" applyNumberFormat="1" applyFont="1" applyFill="1" applyBorder="1" applyAlignment="1">
      <alignment horizontal="right" vertical="center" shrinkToFit="1"/>
    </xf>
    <xf numFmtId="0" fontId="30" fillId="18" borderId="1" xfId="85" quotePrefix="1" applyNumberFormat="1" applyFont="1" applyFill="1" applyBorder="1" applyAlignment="1" applyProtection="1">
      <alignment horizontal="left" vertical="center" wrapText="1"/>
    </xf>
    <xf numFmtId="0" fontId="30" fillId="18" borderId="1" xfId="85" quotePrefix="1" applyNumberFormat="1" applyFont="1" applyFill="1" applyBorder="1" applyAlignment="1" applyProtection="1">
      <alignment horizontal="center" vertical="center" wrapText="1"/>
    </xf>
    <xf numFmtId="0" fontId="30" fillId="18" borderId="1" xfId="85" applyNumberFormat="1" applyFont="1" applyFill="1" applyBorder="1" applyAlignment="1" applyProtection="1">
      <alignment horizontal="left" vertical="center" wrapText="1"/>
    </xf>
    <xf numFmtId="0" fontId="30" fillId="18" borderId="2" xfId="85" applyNumberFormat="1" applyFont="1" applyFill="1" applyBorder="1" applyAlignment="1" applyProtection="1">
      <alignment horizontal="left" vertical="center" wrapText="1"/>
    </xf>
    <xf numFmtId="4" fontId="30" fillId="18" borderId="27" xfId="43" applyNumberFormat="1" applyFont="1" applyFill="1" applyBorder="1" applyAlignment="1" applyProtection="1">
      <alignment horizontal="center" vertical="center" shrinkToFit="1"/>
    </xf>
    <xf numFmtId="4" fontId="30" fillId="18" borderId="32" xfId="43" applyNumberFormat="1" applyFont="1" applyFill="1" applyBorder="1" applyAlignment="1" applyProtection="1">
      <alignment horizontal="center" vertical="center" shrinkToFit="1"/>
    </xf>
    <xf numFmtId="4" fontId="30" fillId="18" borderId="33" xfId="43" applyNumberFormat="1" applyFont="1" applyFill="1" applyBorder="1" applyAlignment="1" applyProtection="1">
      <alignment horizontal="center" vertical="center" shrinkToFit="1"/>
    </xf>
    <xf numFmtId="0" fontId="30" fillId="19" borderId="0" xfId="0" applyFont="1" applyFill="1" applyProtection="1">
      <protection locked="0"/>
    </xf>
    <xf numFmtId="0" fontId="30" fillId="18" borderId="0" xfId="0" applyFont="1" applyFill="1" applyProtection="1">
      <protection locked="0"/>
    </xf>
    <xf numFmtId="0" fontId="29" fillId="0" borderId="3" xfId="85" applyNumberFormat="1" applyFont="1" applyFill="1" applyBorder="1" applyAlignment="1" applyProtection="1">
      <alignment horizontal="left" vertical="center" wrapText="1"/>
    </xf>
    <xf numFmtId="0" fontId="29" fillId="0" borderId="19" xfId="85" quotePrefix="1" applyNumberFormat="1" applyFont="1" applyFill="1" applyBorder="1" applyAlignment="1" applyProtection="1">
      <alignment horizontal="left" vertical="center" wrapText="1"/>
    </xf>
    <xf numFmtId="4" fontId="29" fillId="0" borderId="19" xfId="44" applyNumberFormat="1" applyFont="1" applyFill="1" applyBorder="1" applyAlignment="1" applyProtection="1">
      <alignment horizontal="center" vertical="center" shrinkToFit="1"/>
    </xf>
    <xf numFmtId="4" fontId="25" fillId="0" borderId="19" xfId="43" applyNumberFormat="1" applyFont="1" applyFill="1" applyBorder="1" applyAlignment="1" applyProtection="1">
      <alignment horizontal="center" vertical="center" shrinkToFit="1"/>
    </xf>
    <xf numFmtId="0" fontId="29" fillId="0" borderId="25" xfId="96" applyNumberFormat="1" applyFont="1" applyFill="1" applyBorder="1" applyAlignment="1" applyProtection="1">
      <alignment vertical="top" wrapText="1"/>
    </xf>
    <xf numFmtId="0" fontId="31" fillId="18" borderId="1" xfId="85" quotePrefix="1" applyNumberFormat="1" applyFont="1" applyFill="1" applyBorder="1" applyAlignment="1" applyProtection="1">
      <alignment horizontal="left" vertical="center" wrapText="1"/>
    </xf>
    <xf numFmtId="4" fontId="26" fillId="18" borderId="1" xfId="85" quotePrefix="1" applyNumberFormat="1" applyFont="1" applyFill="1" applyBorder="1" applyAlignment="1" applyProtection="1">
      <alignment horizontal="center" vertical="center" wrapText="1"/>
    </xf>
    <xf numFmtId="4" fontId="30" fillId="18" borderId="24" xfId="43" applyNumberFormat="1" applyFont="1" applyFill="1" applyBorder="1" applyAlignment="1" applyProtection="1">
      <alignment horizontal="center" vertical="center" shrinkToFit="1"/>
    </xf>
    <xf numFmtId="0" fontId="32" fillId="19" borderId="0" xfId="0" applyFont="1" applyFill="1" applyProtection="1">
      <protection locked="0"/>
    </xf>
    <xf numFmtId="0" fontId="31" fillId="18" borderId="0" xfId="0" applyFont="1" applyFill="1" applyProtection="1">
      <protection locked="0"/>
    </xf>
    <xf numFmtId="0" fontId="31" fillId="21" borderId="0" xfId="0" applyFont="1" applyFill="1" applyProtection="1">
      <protection locked="0"/>
    </xf>
    <xf numFmtId="4" fontId="30" fillId="18" borderId="3" xfId="43" applyNumberFormat="1" applyFont="1" applyFill="1" applyBorder="1" applyAlignment="1" applyProtection="1">
      <alignment horizontal="center" vertical="center" shrinkToFit="1"/>
    </xf>
    <xf numFmtId="0" fontId="29" fillId="18" borderId="0" xfId="0" applyFont="1" applyFill="1" applyProtection="1">
      <protection locked="0"/>
    </xf>
    <xf numFmtId="4" fontId="29" fillId="19" borderId="24" xfId="45" applyNumberFormat="1" applyFont="1" applyFill="1" applyBorder="1" applyAlignment="1" applyProtection="1">
      <alignment horizontal="center" vertical="center" shrinkToFit="1"/>
    </xf>
    <xf numFmtId="4" fontId="29" fillId="19" borderId="0" xfId="0" applyNumberFormat="1" applyFont="1" applyFill="1" applyProtection="1">
      <protection locked="0"/>
    </xf>
    <xf numFmtId="0" fontId="32" fillId="18" borderId="25" xfId="96" applyNumberFormat="1" applyFont="1" applyFill="1" applyBorder="1" applyAlignment="1" applyProtection="1">
      <alignment vertical="top" wrapText="1"/>
    </xf>
    <xf numFmtId="0" fontId="32" fillId="18" borderId="1" xfId="85" quotePrefix="1" applyNumberFormat="1" applyFont="1" applyFill="1" applyBorder="1" applyAlignment="1" applyProtection="1">
      <alignment horizontal="left" vertical="center" wrapText="1"/>
    </xf>
    <xf numFmtId="0" fontId="32" fillId="18" borderId="1" xfId="85" quotePrefix="1" applyNumberFormat="1" applyFont="1" applyFill="1" applyBorder="1" applyAlignment="1" applyProtection="1">
      <alignment horizontal="center" vertical="center" wrapText="1"/>
    </xf>
    <xf numFmtId="0" fontId="32" fillId="18" borderId="1" xfId="85" applyNumberFormat="1" applyFont="1" applyFill="1" applyBorder="1" applyAlignment="1" applyProtection="1">
      <alignment horizontal="left" vertical="center" wrapText="1"/>
    </xf>
    <xf numFmtId="4" fontId="30" fillId="18" borderId="3" xfId="45" applyNumberFormat="1" applyFont="1" applyFill="1" applyBorder="1" applyAlignment="1" applyProtection="1">
      <alignment horizontal="center" vertical="center" shrinkToFit="1"/>
    </xf>
    <xf numFmtId="4" fontId="30" fillId="18" borderId="19" xfId="45" applyNumberFormat="1" applyFont="1" applyFill="1" applyBorder="1" applyAlignment="1" applyProtection="1">
      <alignment horizontal="center" vertical="center" shrinkToFit="1"/>
    </xf>
    <xf numFmtId="4" fontId="30" fillId="18" borderId="29" xfId="45" applyNumberFormat="1" applyFont="1" applyFill="1" applyBorder="1" applyAlignment="1" applyProtection="1">
      <alignment horizontal="center" vertical="center" shrinkToFit="1"/>
    </xf>
    <xf numFmtId="0" fontId="31" fillId="19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31" fillId="0" borderId="25" xfId="96" applyNumberFormat="1" applyFont="1" applyFill="1" applyBorder="1" applyAlignment="1" applyProtection="1">
      <alignment vertical="top" wrapText="1"/>
    </xf>
    <xf numFmtId="0" fontId="31" fillId="0" borderId="1" xfId="85" quotePrefix="1" applyNumberFormat="1" applyFont="1" applyFill="1" applyBorder="1" applyAlignment="1" applyProtection="1">
      <alignment horizontal="left" vertical="center" wrapText="1"/>
    </xf>
    <xf numFmtId="0" fontId="31" fillId="0" borderId="1" xfId="85" quotePrefix="1" applyNumberFormat="1" applyFont="1" applyFill="1" applyBorder="1" applyAlignment="1" applyProtection="1">
      <alignment horizontal="center" vertical="center" wrapText="1"/>
    </xf>
    <xf numFmtId="4" fontId="29" fillId="0" borderId="3" xfId="44" applyNumberFormat="1" applyFont="1" applyFill="1" applyBorder="1" applyAlignment="1" applyProtection="1">
      <alignment horizontal="center" vertical="center" shrinkToFit="1"/>
    </xf>
    <xf numFmtId="4" fontId="26" fillId="0" borderId="34" xfId="43" applyNumberFormat="1" applyFont="1" applyFill="1" applyBorder="1" applyAlignment="1" applyProtection="1">
      <alignment horizontal="center" vertical="center" shrinkToFit="1"/>
    </xf>
    <xf numFmtId="4" fontId="25" fillId="19" borderId="35" xfId="0" applyNumberFormat="1" applyFont="1" applyFill="1" applyBorder="1" applyAlignment="1">
      <alignment horizontal="right" vertical="top"/>
    </xf>
    <xf numFmtId="2" fontId="31" fillId="19" borderId="0" xfId="0" applyNumberFormat="1" applyFont="1" applyFill="1" applyBorder="1" applyProtection="1">
      <protection locked="0"/>
    </xf>
    <xf numFmtId="2" fontId="32" fillId="0" borderId="0" xfId="0" applyNumberFormat="1" applyFont="1" applyFill="1" applyProtection="1">
      <protection locked="0"/>
    </xf>
    <xf numFmtId="0" fontId="26" fillId="18" borderId="25" xfId="96" applyNumberFormat="1" applyFont="1" applyFill="1" applyBorder="1" applyAlignment="1" applyProtection="1">
      <alignment vertical="top" wrapText="1"/>
    </xf>
    <xf numFmtId="4" fontId="26" fillId="18" borderId="36" xfId="45" applyNumberFormat="1" applyFont="1" applyFill="1" applyBorder="1" applyAlignment="1" applyProtection="1">
      <alignment horizontal="center" vertical="center" shrinkToFit="1"/>
    </xf>
    <xf numFmtId="4" fontId="25" fillId="19" borderId="35" xfId="0" applyNumberFormat="1" applyFont="1" applyFill="1" applyBorder="1" applyProtection="1">
      <protection locked="0"/>
    </xf>
    <xf numFmtId="4" fontId="26" fillId="19" borderId="0" xfId="0" applyNumberFormat="1" applyFont="1" applyFill="1" applyProtection="1">
      <protection locked="0"/>
    </xf>
    <xf numFmtId="4" fontId="30" fillId="0" borderId="34" xfId="43" applyNumberFormat="1" applyFont="1" applyFill="1" applyBorder="1" applyAlignment="1" applyProtection="1">
      <alignment horizontal="center" vertical="center" shrinkToFit="1"/>
    </xf>
    <xf numFmtId="4" fontId="29" fillId="19" borderId="35" xfId="118" applyNumberFormat="1" applyFont="1" applyFill="1" applyBorder="1" applyAlignment="1">
      <alignment horizontal="center"/>
    </xf>
    <xf numFmtId="4" fontId="30" fillId="19" borderId="0" xfId="0" applyNumberFormat="1" applyFont="1" applyFill="1" applyProtection="1">
      <protection locked="0"/>
    </xf>
    <xf numFmtId="0" fontId="30" fillId="0" borderId="0" xfId="0" applyFont="1" applyFill="1" applyProtection="1">
      <protection locked="0"/>
    </xf>
    <xf numFmtId="4" fontId="26" fillId="19" borderId="35" xfId="0" applyNumberFormat="1" applyFont="1" applyFill="1" applyBorder="1" applyAlignment="1" applyProtection="1">
      <alignment vertical="center"/>
      <protection locked="0"/>
    </xf>
    <xf numFmtId="4" fontId="26" fillId="19" borderId="0" xfId="0" applyNumberFormat="1" applyFont="1" applyFill="1" applyAlignment="1" applyProtection="1">
      <alignment vertical="center"/>
      <protection locked="0"/>
    </xf>
    <xf numFmtId="0" fontId="29" fillId="0" borderId="1" xfId="85" applyNumberFormat="1" applyFont="1" applyFill="1" applyBorder="1" applyAlignment="1" applyProtection="1">
      <alignment horizontal="left" vertical="center" wrapText="1"/>
    </xf>
    <xf numFmtId="0" fontId="25" fillId="0" borderId="37" xfId="85" applyNumberFormat="1" applyFont="1" applyFill="1" applyBorder="1" applyAlignment="1" applyProtection="1">
      <alignment horizontal="left" vertical="center" wrapText="1"/>
    </xf>
    <xf numFmtId="4" fontId="25" fillId="0" borderId="3" xfId="43" applyNumberFormat="1" applyFont="1" applyFill="1" applyBorder="1" applyAlignment="1" applyProtection="1">
      <alignment horizontal="center" vertical="center" shrinkToFit="1"/>
    </xf>
    <xf numFmtId="4" fontId="33" fillId="19" borderId="0" xfId="91" applyNumberFormat="1" applyFont="1" applyFill="1" applyBorder="1" applyProtection="1">
      <alignment horizontal="right" vertical="top" shrinkToFit="1"/>
    </xf>
    <xf numFmtId="4" fontId="25" fillId="19" borderId="0" xfId="0" applyNumberFormat="1" applyFont="1" applyFill="1" applyAlignment="1" applyProtection="1">
      <alignment vertical="center"/>
      <protection locked="0"/>
    </xf>
    <xf numFmtId="4" fontId="28" fillId="19" borderId="0" xfId="91" applyNumberFormat="1" applyFont="1" applyFill="1" applyBorder="1" applyProtection="1">
      <alignment horizontal="right" vertical="top" shrinkToFit="1"/>
    </xf>
    <xf numFmtId="0" fontId="26" fillId="22" borderId="0" xfId="0" applyFont="1" applyFill="1" applyProtection="1">
      <protection locked="0"/>
    </xf>
    <xf numFmtId="0" fontId="26" fillId="21" borderId="0" xfId="0" applyFont="1" applyFill="1" applyProtection="1">
      <protection locked="0"/>
    </xf>
    <xf numFmtId="4" fontId="26" fillId="19" borderId="0" xfId="0" applyNumberFormat="1" applyFont="1" applyFill="1" applyBorder="1" applyProtection="1">
      <protection locked="0"/>
    </xf>
    <xf numFmtId="0" fontId="34" fillId="19" borderId="0" xfId="0" applyFont="1" applyFill="1" applyProtection="1">
      <protection locked="0"/>
    </xf>
    <xf numFmtId="4" fontId="35" fillId="19" borderId="0" xfId="0" applyNumberFormat="1" applyFont="1" applyFill="1" applyBorder="1" applyProtection="1">
      <protection locked="0"/>
    </xf>
    <xf numFmtId="0" fontId="35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26" fillId="18" borderId="27" xfId="85" quotePrefix="1" applyNumberFormat="1" applyFont="1" applyFill="1" applyBorder="1" applyAlignment="1" applyProtection="1">
      <alignment horizontal="left" vertical="center" wrapText="1"/>
    </xf>
    <xf numFmtId="0" fontId="26" fillId="18" borderId="27" xfId="85" applyNumberFormat="1" applyFont="1" applyFill="1" applyBorder="1" applyAlignment="1" applyProtection="1">
      <alignment horizontal="left" vertical="center" wrapText="1"/>
    </xf>
    <xf numFmtId="0" fontId="25" fillId="19" borderId="19" xfId="85" quotePrefix="1" applyNumberFormat="1" applyFont="1" applyFill="1" applyBorder="1" applyAlignment="1" applyProtection="1">
      <alignment horizontal="left" vertical="center" wrapText="1"/>
    </xf>
    <xf numFmtId="0" fontId="25" fillId="19" borderId="19" xfId="85" quotePrefix="1" applyNumberFormat="1" applyFont="1" applyFill="1" applyBorder="1" applyAlignment="1" applyProtection="1">
      <alignment horizontal="center" vertical="center" wrapText="1"/>
    </xf>
    <xf numFmtId="0" fontId="25" fillId="19" borderId="19" xfId="85" applyNumberFormat="1" applyFont="1" applyFill="1" applyBorder="1" applyAlignment="1" applyProtection="1">
      <alignment horizontal="left" vertical="center" wrapText="1"/>
    </xf>
    <xf numFmtId="4" fontId="26" fillId="19" borderId="38" xfId="0" applyNumberFormat="1" applyFont="1" applyFill="1" applyBorder="1" applyProtection="1">
      <protection locked="0"/>
    </xf>
    <xf numFmtId="4" fontId="25" fillId="0" borderId="0" xfId="0" applyNumberFormat="1" applyFont="1" applyBorder="1" applyAlignment="1">
      <alignment horizontal="right" vertical="center" shrinkToFit="1"/>
    </xf>
    <xf numFmtId="4" fontId="26" fillId="19" borderId="39" xfId="0" applyNumberFormat="1" applyFont="1" applyFill="1" applyBorder="1" applyProtection="1">
      <protection locked="0"/>
    </xf>
    <xf numFmtId="4" fontId="25" fillId="0" borderId="0" xfId="0" applyNumberFormat="1" applyFont="1" applyProtection="1">
      <protection locked="0"/>
    </xf>
    <xf numFmtId="0" fontId="25" fillId="0" borderId="40" xfId="81" applyNumberFormat="1" applyFont="1" applyBorder="1" applyAlignment="1" applyProtection="1">
      <alignment wrapText="1"/>
    </xf>
    <xf numFmtId="0" fontId="25" fillId="0" borderId="14" xfId="81" applyNumberFormat="1" applyFont="1" applyBorder="1" applyAlignment="1" applyProtection="1">
      <alignment wrapText="1"/>
    </xf>
    <xf numFmtId="4" fontId="25" fillId="0" borderId="0" xfId="0" applyNumberFormat="1" applyFont="1" applyAlignment="1" applyProtection="1">
      <alignment vertical="center"/>
      <protection locked="0"/>
    </xf>
    <xf numFmtId="4" fontId="25" fillId="0" borderId="16" xfId="0" applyNumberFormat="1" applyFont="1" applyBorder="1" applyAlignment="1" applyProtection="1">
      <alignment vertical="center"/>
      <protection locked="0"/>
    </xf>
    <xf numFmtId="4" fontId="26" fillId="0" borderId="41" xfId="0" applyNumberFormat="1" applyFont="1" applyBorder="1" applyProtection="1">
      <protection locked="0"/>
    </xf>
    <xf numFmtId="4" fontId="26" fillId="0" borderId="38" xfId="0" applyNumberFormat="1" applyFont="1" applyBorder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4" fontId="26" fillId="0" borderId="0" xfId="0" applyNumberFormat="1" applyFont="1" applyProtection="1">
      <protection locked="0"/>
    </xf>
    <xf numFmtId="0" fontId="25" fillId="0" borderId="42" xfId="0" applyFont="1" applyBorder="1" applyProtection="1"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vertical="center"/>
      <protection locked="0"/>
    </xf>
    <xf numFmtId="0" fontId="25" fillId="0" borderId="42" xfId="0" applyFont="1" applyFill="1" applyBorder="1" applyAlignment="1" applyProtection="1">
      <alignment vertical="center"/>
      <protection locked="0"/>
    </xf>
    <xf numFmtId="0" fontId="25" fillId="0" borderId="43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40" xfId="0" applyFont="1" applyBorder="1" applyAlignment="1" applyProtection="1">
      <alignment wrapText="1"/>
      <protection locked="0"/>
    </xf>
    <xf numFmtId="0" fontId="25" fillId="0" borderId="17" xfId="0" applyFont="1" applyBorder="1" applyAlignment="1" applyProtection="1">
      <alignment wrapText="1"/>
      <protection locked="0"/>
    </xf>
    <xf numFmtId="0" fontId="25" fillId="0" borderId="25" xfId="85" applyNumberFormat="1" applyFont="1" applyFill="1" applyBorder="1" applyAlignment="1" applyProtection="1">
      <alignment horizontal="left" vertical="top" wrapText="1"/>
    </xf>
    <xf numFmtId="0" fontId="25" fillId="19" borderId="25" xfId="85" applyNumberFormat="1" applyFont="1" applyFill="1" applyBorder="1" applyAlignment="1" applyProtection="1">
      <alignment horizontal="left" vertical="top" wrapText="1"/>
    </xf>
    <xf numFmtId="0" fontId="29" fillId="0" borderId="25" xfId="85" applyNumberFormat="1" applyFont="1" applyFill="1" applyBorder="1" applyAlignment="1" applyProtection="1">
      <alignment horizontal="left" vertical="top" wrapText="1"/>
    </xf>
    <xf numFmtId="0" fontId="26" fillId="18" borderId="25" xfId="85" quotePrefix="1" applyNumberFormat="1" applyFont="1" applyFill="1" applyBorder="1" applyAlignment="1" applyProtection="1">
      <alignment horizontal="left" vertical="top" wrapText="1"/>
    </xf>
    <xf numFmtId="0" fontId="30" fillId="18" borderId="25" xfId="85" applyNumberFormat="1" applyFont="1" applyFill="1" applyBorder="1" applyAlignment="1" applyProtection="1">
      <alignment horizontal="left" vertical="top" wrapText="1"/>
    </xf>
    <xf numFmtId="0" fontId="26" fillId="18" borderId="44" xfId="85" applyNumberFormat="1" applyFont="1" applyFill="1" applyBorder="1" applyAlignment="1" applyProtection="1">
      <alignment horizontal="left" vertical="top" wrapText="1"/>
    </xf>
    <xf numFmtId="0" fontId="25" fillId="0" borderId="45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4" fontId="25" fillId="0" borderId="0" xfId="0" applyNumberFormat="1" applyFont="1" applyAlignment="1" applyProtection="1">
      <alignment wrapText="1"/>
      <protection locked="0"/>
    </xf>
    <xf numFmtId="0" fontId="26" fillId="18" borderId="46" xfId="85" applyNumberFormat="1" applyFont="1" applyFill="1" applyBorder="1" applyAlignment="1" applyProtection="1">
      <alignment horizontal="left" vertical="center" wrapText="1"/>
    </xf>
    <xf numFmtId="0" fontId="26" fillId="18" borderId="25" xfId="85" applyNumberFormat="1" applyFont="1" applyFill="1" applyBorder="1" applyAlignment="1" applyProtection="1">
      <alignment horizontal="left" vertical="center" wrapText="1"/>
    </xf>
    <xf numFmtId="0" fontId="25" fillId="0" borderId="25" xfId="85" applyNumberFormat="1" applyFont="1" applyFill="1" applyBorder="1" applyAlignment="1" applyProtection="1">
      <alignment horizontal="left" vertical="center" wrapText="1"/>
    </xf>
    <xf numFmtId="0" fontId="25" fillId="0" borderId="25" xfId="96" applyNumberFormat="1" applyFont="1" applyFill="1" applyBorder="1" applyAlignment="1" applyProtection="1">
      <alignment vertical="center" wrapText="1"/>
    </xf>
    <xf numFmtId="0" fontId="36" fillId="0" borderId="47" xfId="64" applyNumberFormat="1" applyFont="1" applyBorder="1" applyAlignment="1" applyProtection="1">
      <alignment wrapText="1"/>
    </xf>
    <xf numFmtId="0" fontId="36" fillId="0" borderId="48" xfId="64" applyNumberFormat="1" applyFont="1" applyBorder="1" applyProtection="1"/>
    <xf numFmtId="0" fontId="36" fillId="0" borderId="48" xfId="64" applyNumberFormat="1" applyFont="1" applyBorder="1" applyAlignment="1" applyProtection="1">
      <alignment horizontal="center" vertical="center"/>
    </xf>
    <xf numFmtId="0" fontId="36" fillId="0" borderId="48" xfId="64" applyNumberFormat="1" applyFont="1" applyBorder="1" applyAlignment="1" applyProtection="1">
      <alignment vertical="center"/>
    </xf>
    <xf numFmtId="4" fontId="36" fillId="0" borderId="48" xfId="64" applyNumberFormat="1" applyFont="1" applyFill="1" applyBorder="1" applyAlignment="1" applyProtection="1">
      <alignment vertical="center"/>
    </xf>
    <xf numFmtId="4" fontId="36" fillId="0" borderId="42" xfId="64" applyNumberFormat="1" applyFont="1" applyBorder="1" applyAlignment="1" applyProtection="1">
      <alignment vertical="center"/>
    </xf>
    <xf numFmtId="4" fontId="36" fillId="0" borderId="49" xfId="64" applyNumberFormat="1" applyFont="1" applyBorder="1" applyAlignment="1" applyProtection="1">
      <alignment vertical="center"/>
    </xf>
    <xf numFmtId="0" fontId="36" fillId="0" borderId="18" xfId="0" applyFont="1" applyBorder="1" applyAlignment="1" applyProtection="1">
      <alignment vertical="center"/>
      <protection locked="0"/>
    </xf>
    <xf numFmtId="0" fontId="37" fillId="17" borderId="50" xfId="60" applyNumberFormat="1" applyFont="1" applyFill="1" applyBorder="1" applyAlignment="1" applyProtection="1">
      <alignment horizontal="right" wrapText="1"/>
    </xf>
    <xf numFmtId="0" fontId="37" fillId="17" borderId="21" xfId="60" applyNumberFormat="1" applyFont="1" applyFill="1" applyBorder="1" applyProtection="1">
      <alignment horizontal="left"/>
    </xf>
    <xf numFmtId="0" fontId="37" fillId="17" borderId="21" xfId="60" applyNumberFormat="1" applyFont="1" applyFill="1" applyBorder="1" applyAlignment="1" applyProtection="1">
      <alignment horizontal="center" vertical="center"/>
    </xf>
    <xf numFmtId="0" fontId="37" fillId="17" borderId="21" xfId="60" applyNumberFormat="1" applyFont="1" applyFill="1" applyBorder="1" applyAlignment="1" applyProtection="1">
      <alignment horizontal="left" vertical="center"/>
    </xf>
    <xf numFmtId="0" fontId="38" fillId="0" borderId="51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49" fontId="38" fillId="0" borderId="19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 applyProtection="1">
      <alignment vertical="center"/>
      <protection locked="0"/>
    </xf>
    <xf numFmtId="0" fontId="38" fillId="0" borderId="51" xfId="0" applyFont="1" applyFill="1" applyBorder="1" applyAlignment="1">
      <alignment vertical="center" wrapText="1"/>
    </xf>
    <xf numFmtId="49" fontId="38" fillId="0" borderId="19" xfId="0" applyNumberFormat="1" applyFont="1" applyFill="1" applyBorder="1" applyAlignment="1">
      <alignment horizontal="center" vertical="center"/>
    </xf>
    <xf numFmtId="49" fontId="38" fillId="0" borderId="52" xfId="0" applyNumberFormat="1" applyFont="1" applyFill="1" applyBorder="1" applyAlignment="1">
      <alignment horizontal="center" vertical="center"/>
    </xf>
    <xf numFmtId="4" fontId="38" fillId="0" borderId="0" xfId="0" applyNumberFormat="1" applyFont="1" applyBorder="1" applyAlignment="1" applyProtection="1">
      <alignment vertical="center"/>
      <protection locked="0"/>
    </xf>
    <xf numFmtId="4" fontId="38" fillId="0" borderId="19" xfId="0" applyNumberFormat="1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wrapText="1"/>
    </xf>
    <xf numFmtId="0" fontId="38" fillId="0" borderId="0" xfId="0" applyFont="1" applyBorder="1" applyProtection="1"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vertical="center"/>
      <protection locked="0"/>
    </xf>
    <xf numFmtId="0" fontId="38" fillId="0" borderId="17" xfId="0" applyFont="1" applyBorder="1" applyAlignment="1" applyProtection="1">
      <alignment wrapText="1"/>
      <protection locked="0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17" xfId="0" applyFont="1" applyFill="1" applyBorder="1" applyAlignment="1">
      <alignment wrapText="1"/>
    </xf>
    <xf numFmtId="0" fontId="37" fillId="0" borderId="0" xfId="0" applyFont="1" applyFill="1" applyBorder="1"/>
    <xf numFmtId="49" fontId="37" fillId="0" borderId="0" xfId="0" applyNumberFormat="1" applyFont="1" applyFill="1" applyBorder="1"/>
    <xf numFmtId="0" fontId="38" fillId="0" borderId="16" xfId="0" applyFont="1" applyBorder="1" applyAlignment="1" applyProtection="1">
      <alignment vertical="center"/>
      <protection locked="0"/>
    </xf>
    <xf numFmtId="0" fontId="38" fillId="0" borderId="53" xfId="0" applyFont="1" applyFill="1" applyBorder="1" applyAlignment="1" applyProtection="1">
      <alignment vertical="center"/>
      <protection locked="0"/>
    </xf>
    <xf numFmtId="0" fontId="38" fillId="0" borderId="19" xfId="0" applyFont="1" applyFill="1" applyBorder="1" applyAlignment="1">
      <alignment horizontal="center" vertical="center"/>
    </xf>
    <xf numFmtId="0" fontId="37" fillId="0" borderId="0" xfId="0" applyFont="1" applyFill="1" applyBorder="1" applyProtection="1"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vertical="center"/>
    </xf>
    <xf numFmtId="49" fontId="38" fillId="0" borderId="19" xfId="0" applyNumberFormat="1" applyFont="1" applyFill="1" applyBorder="1" applyAlignment="1">
      <alignment horizontal="left" vertical="center"/>
    </xf>
    <xf numFmtId="0" fontId="39" fillId="17" borderId="54" xfId="0" applyFont="1" applyFill="1" applyBorder="1" applyAlignment="1">
      <alignment horizontal="center" vertical="center" wrapText="1"/>
    </xf>
    <xf numFmtId="0" fontId="39" fillId="17" borderId="55" xfId="0" applyFont="1" applyFill="1" applyBorder="1" applyAlignment="1">
      <alignment horizontal="center" vertical="center" wrapText="1"/>
    </xf>
    <xf numFmtId="49" fontId="39" fillId="17" borderId="55" xfId="0" applyNumberFormat="1" applyFont="1" applyFill="1" applyBorder="1" applyAlignment="1">
      <alignment horizontal="center" vertical="center" wrapText="1"/>
    </xf>
    <xf numFmtId="4" fontId="39" fillId="17" borderId="56" xfId="0" applyNumberFormat="1" applyFont="1" applyFill="1" applyBorder="1" applyAlignment="1">
      <alignment horizontal="center" vertical="center" wrapText="1"/>
    </xf>
    <xf numFmtId="0" fontId="39" fillId="17" borderId="51" xfId="0" applyFont="1" applyFill="1" applyBorder="1" applyAlignment="1">
      <alignment horizontal="center" vertical="top" wrapText="1"/>
    </xf>
    <xf numFmtId="0" fontId="39" fillId="17" borderId="19" xfId="0" applyFont="1" applyFill="1" applyBorder="1" applyAlignment="1">
      <alignment horizontal="center" vertical="top" wrapText="1"/>
    </xf>
    <xf numFmtId="0" fontId="39" fillId="17" borderId="19" xfId="0" applyFont="1" applyFill="1" applyBorder="1" applyAlignment="1">
      <alignment horizontal="center" vertical="center" wrapText="1"/>
    </xf>
    <xf numFmtId="0" fontId="25" fillId="19" borderId="25" xfId="85" applyNumberFormat="1" applyFont="1" applyFill="1" applyBorder="1" applyAlignment="1" applyProtection="1">
      <alignment horizontal="left" vertical="center" wrapText="1"/>
    </xf>
    <xf numFmtId="0" fontId="25" fillId="19" borderId="25" xfId="96" applyNumberFormat="1" applyFont="1" applyFill="1" applyBorder="1" applyAlignment="1" applyProtection="1">
      <alignment vertical="center" wrapText="1"/>
    </xf>
    <xf numFmtId="0" fontId="25" fillId="19" borderId="25" xfId="85" quotePrefix="1" applyNumberFormat="1" applyFont="1" applyFill="1" applyBorder="1" applyAlignment="1" applyProtection="1">
      <alignment horizontal="left" vertical="center" wrapText="1"/>
    </xf>
    <xf numFmtId="4" fontId="25" fillId="19" borderId="22" xfId="45" applyNumberFormat="1" applyFont="1" applyFill="1" applyBorder="1" applyAlignment="1" applyProtection="1">
      <alignment horizontal="center" vertical="center" shrinkToFit="1"/>
    </xf>
    <xf numFmtId="4" fontId="26" fillId="19" borderId="16" xfId="43" applyNumberFormat="1" applyFont="1" applyFill="1" applyBorder="1" applyAlignment="1" applyProtection="1">
      <alignment horizontal="center" vertical="center" shrinkToFit="1"/>
    </xf>
    <xf numFmtId="4" fontId="22" fillId="0" borderId="28" xfId="0" applyNumberFormat="1" applyFont="1" applyBorder="1" applyAlignment="1">
      <alignment horizontal="right" vertical="top"/>
    </xf>
    <xf numFmtId="4" fontId="39" fillId="17" borderId="21" xfId="41" applyNumberFormat="1" applyFont="1" applyFill="1" applyBorder="1" applyAlignment="1" applyProtection="1">
      <alignment horizontal="center" vertical="center" shrinkToFit="1"/>
    </xf>
    <xf numFmtId="4" fontId="26" fillId="19" borderId="40" xfId="0" applyNumberFormat="1" applyFont="1" applyFill="1" applyBorder="1" applyProtection="1">
      <protection locked="0"/>
    </xf>
    <xf numFmtId="4" fontId="39" fillId="0" borderId="19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26" fillId="20" borderId="0" xfId="0" applyFont="1" applyFill="1" applyProtection="1">
      <protection locked="0"/>
    </xf>
    <xf numFmtId="0" fontId="25" fillId="19" borderId="25" xfId="85" quotePrefix="1" applyNumberFormat="1" applyFont="1" applyFill="1" applyBorder="1" applyAlignment="1" applyProtection="1">
      <alignment horizontal="left" vertical="top" wrapText="1"/>
    </xf>
    <xf numFmtId="0" fontId="29" fillId="0" borderId="3" xfId="85" quotePrefix="1" applyNumberFormat="1" applyFont="1" applyFill="1" applyBorder="1" applyAlignment="1" applyProtection="1">
      <alignment horizontal="left" vertical="center" wrapText="1"/>
    </xf>
    <xf numFmtId="4" fontId="29" fillId="0" borderId="27" xfId="45" applyNumberFormat="1" applyFont="1" applyFill="1" applyBorder="1" applyAlignment="1" applyProtection="1">
      <alignment horizontal="center" vertical="center" shrinkToFit="1"/>
    </xf>
    <xf numFmtId="4" fontId="29" fillId="0" borderId="32" xfId="45" applyNumberFormat="1" applyFont="1" applyFill="1" applyBorder="1" applyAlignment="1" applyProtection="1">
      <alignment horizontal="center" vertical="center" shrinkToFit="1"/>
    </xf>
    <xf numFmtId="4" fontId="26" fillId="18" borderId="20" xfId="85" applyNumberFormat="1" applyFont="1" applyFill="1" applyBorder="1" applyAlignment="1" applyProtection="1">
      <alignment horizontal="center" vertical="center" wrapText="1"/>
    </xf>
    <xf numFmtId="4" fontId="26" fillId="18" borderId="26" xfId="45" applyNumberFormat="1" applyFont="1" applyFill="1" applyBorder="1" applyAlignment="1" applyProtection="1">
      <alignment horizontal="center" vertical="center" shrinkToFit="1"/>
    </xf>
    <xf numFmtId="4" fontId="29" fillId="19" borderId="22" xfId="45" applyNumberFormat="1" applyFont="1" applyFill="1" applyBorder="1" applyAlignment="1" applyProtection="1">
      <alignment horizontal="center" vertical="center" shrinkToFit="1"/>
    </xf>
    <xf numFmtId="0" fontId="26" fillId="17" borderId="30" xfId="0" applyFont="1" applyFill="1" applyBorder="1" applyAlignment="1">
      <alignment horizontal="center" vertical="center" wrapText="1"/>
    </xf>
    <xf numFmtId="4" fontId="26" fillId="18" borderId="30" xfId="43" applyNumberFormat="1" applyFont="1" applyFill="1" applyBorder="1" applyAlignment="1" applyProtection="1">
      <alignment horizontal="center" vertical="center" shrinkToFit="1"/>
    </xf>
    <xf numFmtId="4" fontId="26" fillId="19" borderId="30" xfId="43" applyNumberFormat="1" applyFont="1" applyFill="1" applyBorder="1" applyAlignment="1" applyProtection="1">
      <alignment horizontal="center" vertical="center" shrinkToFit="1"/>
    </xf>
    <xf numFmtId="4" fontId="26" fillId="18" borderId="29" xfId="85" applyNumberFormat="1" applyFont="1" applyFill="1" applyBorder="1" applyAlignment="1" applyProtection="1">
      <alignment horizontal="center" vertical="center" wrapText="1"/>
    </xf>
    <xf numFmtId="4" fontId="26" fillId="18" borderId="33" xfId="85" applyNumberFormat="1" applyFont="1" applyFill="1" applyBorder="1" applyAlignment="1" applyProtection="1">
      <alignment horizontal="center" vertical="center" wrapText="1"/>
    </xf>
    <xf numFmtId="4" fontId="26" fillId="20" borderId="30" xfId="43" applyNumberFormat="1" applyFont="1" applyFill="1" applyBorder="1" applyAlignment="1" applyProtection="1">
      <alignment horizontal="center" vertical="center" shrinkToFit="1"/>
    </xf>
    <xf numFmtId="4" fontId="26" fillId="19" borderId="24" xfId="43" applyNumberFormat="1" applyFont="1" applyFill="1" applyBorder="1" applyAlignment="1" applyProtection="1">
      <alignment horizontal="center" vertical="center" shrinkToFit="1"/>
    </xf>
    <xf numFmtId="4" fontId="26" fillId="0" borderId="24" xfId="43" applyNumberFormat="1" applyFont="1" applyFill="1" applyBorder="1" applyAlignment="1" applyProtection="1">
      <alignment horizontal="center" vertical="center" shrinkToFit="1"/>
    </xf>
    <xf numFmtId="4" fontId="25" fillId="0" borderId="30" xfId="43" applyNumberFormat="1" applyFont="1" applyFill="1" applyBorder="1" applyAlignment="1" applyProtection="1">
      <alignment horizontal="center" vertical="center" shrinkToFit="1"/>
    </xf>
    <xf numFmtId="4" fontId="30" fillId="0" borderId="30" xfId="43" applyNumberFormat="1" applyFont="1" applyFill="1" applyBorder="1" applyAlignment="1" applyProtection="1">
      <alignment horizontal="center" vertical="center" shrinkToFit="1"/>
    </xf>
    <xf numFmtId="4" fontId="26" fillId="19" borderId="29" xfId="43" applyNumberFormat="1" applyFont="1" applyFill="1" applyBorder="1" applyAlignment="1" applyProtection="1">
      <alignment horizontal="center" vertical="center" shrinkToFit="1"/>
    </xf>
    <xf numFmtId="4" fontId="39" fillId="17" borderId="34" xfId="41" applyNumberFormat="1" applyFont="1" applyFill="1" applyBorder="1" applyAlignment="1" applyProtection="1">
      <alignment horizontal="center" vertical="center" shrinkToFit="1"/>
    </xf>
    <xf numFmtId="4" fontId="26" fillId="0" borderId="36" xfId="41" applyNumberFormat="1" applyFont="1" applyFill="1" applyBorder="1" applyAlignment="1" applyProtection="1">
      <alignment horizontal="right" vertical="center" shrinkToFit="1"/>
    </xf>
    <xf numFmtId="0" fontId="39" fillId="17" borderId="57" xfId="0" applyFont="1" applyFill="1" applyBorder="1" applyAlignment="1">
      <alignment horizontal="center" vertical="center" wrapText="1"/>
    </xf>
    <xf numFmtId="0" fontId="26" fillId="17" borderId="57" xfId="0" applyFont="1" applyFill="1" applyBorder="1" applyAlignment="1">
      <alignment horizontal="center" vertical="center" wrapText="1"/>
    </xf>
    <xf numFmtId="4" fontId="26" fillId="18" borderId="57" xfId="43" applyNumberFormat="1" applyFont="1" applyFill="1" applyBorder="1" applyAlignment="1" applyProtection="1">
      <alignment horizontal="center" vertical="center" shrinkToFit="1"/>
    </xf>
    <xf numFmtId="0" fontId="26" fillId="18" borderId="23" xfId="85" applyNumberFormat="1" applyFont="1" applyFill="1" applyBorder="1" applyAlignment="1" applyProtection="1">
      <alignment horizontal="center" vertical="center" wrapText="1"/>
    </xf>
    <xf numFmtId="0" fontId="26" fillId="18" borderId="58" xfId="0" applyFont="1" applyFill="1" applyBorder="1" applyAlignment="1" applyProtection="1">
      <alignment horizontal="center" vertical="center"/>
      <protection locked="0"/>
    </xf>
    <xf numFmtId="4" fontId="25" fillId="19" borderId="57" xfId="45" applyNumberFormat="1" applyFont="1" applyFill="1" applyBorder="1" applyAlignment="1" applyProtection="1">
      <alignment horizontal="center" vertical="center" shrinkToFit="1"/>
    </xf>
    <xf numFmtId="4" fontId="25" fillId="0" borderId="59" xfId="0" applyNumberFormat="1" applyFont="1" applyBorder="1" applyAlignment="1">
      <alignment horizontal="center" vertical="center"/>
    </xf>
    <xf numFmtId="4" fontId="28" fillId="19" borderId="1" xfId="88" applyNumberFormat="1" applyFont="1" applyFill="1" applyBorder="1" applyAlignment="1" applyProtection="1">
      <alignment horizontal="center" vertical="center" shrinkToFit="1"/>
    </xf>
    <xf numFmtId="4" fontId="27" fillId="19" borderId="1" xfId="89" applyNumberFormat="1" applyFont="1" applyFill="1" applyBorder="1" applyAlignment="1" applyProtection="1">
      <alignment horizontal="center" vertical="center" shrinkToFit="1"/>
    </xf>
    <xf numFmtId="0" fontId="28" fillId="0" borderId="1" xfId="84" applyNumberFormat="1" applyFont="1" applyBorder="1" applyAlignment="1" applyProtection="1">
      <alignment horizontal="left" vertical="center" wrapText="1"/>
    </xf>
    <xf numFmtId="4" fontId="26" fillId="18" borderId="23" xfId="85" applyNumberFormat="1" applyFont="1" applyFill="1" applyBorder="1" applyAlignment="1" applyProtection="1">
      <alignment horizontal="center" vertical="center" wrapText="1"/>
    </xf>
    <xf numFmtId="0" fontId="28" fillId="19" borderId="1" xfId="84" applyNumberFormat="1" applyFont="1" applyFill="1" applyBorder="1" applyAlignment="1" applyProtection="1">
      <alignment horizontal="left" vertical="center" wrapText="1"/>
    </xf>
    <xf numFmtId="4" fontId="25" fillId="19" borderId="59" xfId="0" applyNumberFormat="1" applyFont="1" applyFill="1" applyBorder="1" applyAlignment="1">
      <alignment horizontal="center" vertical="center"/>
    </xf>
    <xf numFmtId="4" fontId="30" fillId="18" borderId="26" xfId="43" applyNumberFormat="1" applyFont="1" applyFill="1" applyBorder="1" applyAlignment="1" applyProtection="1">
      <alignment horizontal="center" vertical="center" shrinkToFit="1"/>
    </xf>
    <xf numFmtId="4" fontId="29" fillId="19" borderId="57" xfId="45" applyNumberFormat="1" applyFont="1" applyFill="1" applyBorder="1" applyAlignment="1" applyProtection="1">
      <alignment horizontal="center" vertical="center" shrinkToFit="1"/>
    </xf>
    <xf numFmtId="4" fontId="26" fillId="18" borderId="57" xfId="45" applyNumberFormat="1" applyFont="1" applyFill="1" applyBorder="1" applyAlignment="1" applyProtection="1">
      <alignment horizontal="center" vertical="center" shrinkToFit="1"/>
    </xf>
    <xf numFmtId="4" fontId="30" fillId="18" borderId="57" xfId="43" applyNumberFormat="1" applyFont="1" applyFill="1" applyBorder="1" applyAlignment="1" applyProtection="1">
      <alignment horizontal="center" vertical="center" shrinkToFit="1"/>
    </xf>
    <xf numFmtId="4" fontId="25" fillId="0" borderId="57" xfId="45" applyNumberFormat="1" applyFont="1" applyFill="1" applyBorder="1" applyAlignment="1" applyProtection="1">
      <alignment horizontal="center" vertical="center" shrinkToFit="1"/>
    </xf>
    <xf numFmtId="4" fontId="30" fillId="18" borderId="24" xfId="45" applyNumberFormat="1" applyFont="1" applyFill="1" applyBorder="1" applyAlignment="1" applyProtection="1">
      <alignment horizontal="center" vertical="center" shrinkToFit="1"/>
    </xf>
    <xf numFmtId="4" fontId="41" fillId="19" borderId="1" xfId="89" applyNumberFormat="1" applyFill="1" applyBorder="1" applyAlignment="1" applyProtection="1">
      <alignment horizontal="center" vertical="center" shrinkToFit="1"/>
    </xf>
    <xf numFmtId="4" fontId="41" fillId="19" borderId="23" xfId="89" applyNumberFormat="1" applyFill="1" applyBorder="1" applyAlignment="1" applyProtection="1">
      <alignment horizontal="center" vertical="center" shrinkToFit="1"/>
    </xf>
    <xf numFmtId="4" fontId="41" fillId="19" borderId="1" xfId="89" applyNumberFormat="1" applyFill="1" applyBorder="1" applyAlignment="1" applyProtection="1">
      <alignment horizontal="right" vertical="center" shrinkToFit="1"/>
    </xf>
    <xf numFmtId="4" fontId="25" fillId="0" borderId="23" xfId="45" applyNumberFormat="1" applyFont="1" applyFill="1" applyBorder="1" applyAlignment="1" applyProtection="1">
      <alignment horizontal="center" vertical="center" shrinkToFit="1"/>
    </xf>
    <xf numFmtId="4" fontId="26" fillId="18" borderId="60" xfId="43" applyNumberFormat="1" applyFont="1" applyFill="1" applyBorder="1" applyAlignment="1" applyProtection="1">
      <alignment horizontal="center" vertical="center" shrinkToFit="1"/>
    </xf>
    <xf numFmtId="0" fontId="25" fillId="19" borderId="51" xfId="85" applyNumberFormat="1" applyFont="1" applyFill="1" applyBorder="1" applyAlignment="1" applyProtection="1">
      <alignment horizontal="left" vertical="top" wrapText="1"/>
    </xf>
    <xf numFmtId="4" fontId="25" fillId="19" borderId="57" xfId="43" applyNumberFormat="1" applyFont="1" applyFill="1" applyBorder="1" applyAlignment="1" applyProtection="1">
      <alignment horizontal="center" vertical="center" shrinkToFit="1"/>
    </xf>
    <xf numFmtId="4" fontId="39" fillId="17" borderId="61" xfId="41" applyNumberFormat="1" applyFont="1" applyFill="1" applyBorder="1" applyAlignment="1" applyProtection="1">
      <alignment horizontal="center" vertical="center" shrinkToFit="1"/>
    </xf>
    <xf numFmtId="4" fontId="26" fillId="0" borderId="16" xfId="118" applyNumberFormat="1" applyFont="1" applyBorder="1" applyAlignment="1">
      <alignment horizontal="right" vertical="center"/>
    </xf>
    <xf numFmtId="4" fontId="26" fillId="18" borderId="62" xfId="0" applyNumberFormat="1" applyFont="1" applyFill="1" applyBorder="1" applyAlignment="1" applyProtection="1">
      <alignment horizontal="center" vertical="center"/>
      <protection locked="0"/>
    </xf>
    <xf numFmtId="4" fontId="26" fillId="19" borderId="30" xfId="0" applyNumberFormat="1" applyFont="1" applyFill="1" applyBorder="1" applyAlignment="1" applyProtection="1">
      <alignment horizontal="center" vertical="center"/>
      <protection locked="0"/>
    </xf>
    <xf numFmtId="4" fontId="40" fillId="0" borderId="19" xfId="0" applyNumberFormat="1" applyFont="1" applyBorder="1" applyAlignment="1">
      <alignment horizontal="right"/>
    </xf>
    <xf numFmtId="4" fontId="25" fillId="20" borderId="57" xfId="0" applyNumberFormat="1" applyFont="1" applyFill="1" applyBorder="1" applyAlignment="1">
      <alignment horizontal="center" vertical="center"/>
    </xf>
    <xf numFmtId="4" fontId="25" fillId="20" borderId="24" xfId="45" applyNumberFormat="1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8" fillId="0" borderId="17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top" wrapText="1"/>
    </xf>
    <xf numFmtId="4" fontId="39" fillId="0" borderId="52" xfId="0" applyNumberFormat="1" applyFont="1" applyFill="1" applyBorder="1" applyAlignment="1">
      <alignment horizontal="center" vertical="center"/>
    </xf>
    <xf numFmtId="4" fontId="39" fillId="0" borderId="18" xfId="0" applyNumberFormat="1" applyFont="1" applyFill="1" applyBorder="1" applyAlignment="1">
      <alignment horizontal="center" vertical="center"/>
    </xf>
    <xf numFmtId="4" fontId="39" fillId="0" borderId="30" xfId="0" applyNumberFormat="1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25" fillId="0" borderId="14" xfId="81" applyNumberFormat="1" applyFont="1" applyBorder="1" applyProtection="1">
      <alignment horizontal="left" wrapText="1"/>
    </xf>
    <xf numFmtId="0" fontId="25" fillId="0" borderId="15" xfId="81" applyNumberFormat="1" applyFont="1" applyBorder="1" applyProtection="1">
      <alignment horizontal="left" wrapText="1"/>
    </xf>
    <xf numFmtId="0" fontId="25" fillId="19" borderId="63" xfId="85" applyNumberFormat="1" applyFont="1" applyFill="1" applyBorder="1" applyAlignment="1" applyProtection="1">
      <alignment horizontal="left" vertical="top" wrapText="1"/>
    </xf>
    <xf numFmtId="0" fontId="25" fillId="19" borderId="46" xfId="85" applyNumberFormat="1" applyFont="1" applyFill="1" applyBorder="1" applyAlignment="1" applyProtection="1">
      <alignment horizontal="left" vertical="top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center" wrapText="1"/>
    </xf>
    <xf numFmtId="4" fontId="38" fillId="0" borderId="52" xfId="0" applyNumberFormat="1" applyFont="1" applyFill="1" applyBorder="1" applyAlignment="1">
      <alignment horizontal="center" vertical="center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38"/>
    <cellStyle name="col" xfId="39"/>
    <cellStyle name="col 2" xfId="40"/>
    <cellStyle name="st24" xfId="41"/>
    <cellStyle name="st25" xfId="42"/>
    <cellStyle name="st25_оконч вариант роспись" xfId="43"/>
    <cellStyle name="st26" xfId="44"/>
    <cellStyle name="st26_оконч вариант роспись" xfId="45"/>
    <cellStyle name="st27" xfId="46"/>
    <cellStyle name="st36" xfId="47"/>
    <cellStyle name="style0" xfId="48"/>
    <cellStyle name="style0 2" xfId="49"/>
    <cellStyle name="td" xfId="50"/>
    <cellStyle name="td 2" xfId="51"/>
    <cellStyle name="tr" xfId="52"/>
    <cellStyle name="tr 2" xfId="53"/>
    <cellStyle name="xl21" xfId="54"/>
    <cellStyle name="xl21 2" xfId="55"/>
    <cellStyle name="xl22" xfId="56"/>
    <cellStyle name="xl22 2" xfId="57"/>
    <cellStyle name="xl23" xfId="58"/>
    <cellStyle name="xl23 2" xfId="59"/>
    <cellStyle name="xl24" xfId="60"/>
    <cellStyle name="xl24 2" xfId="61"/>
    <cellStyle name="xl25" xfId="62"/>
    <cellStyle name="xl25 2" xfId="63"/>
    <cellStyle name="xl25_оконч вариант роспись" xfId="64"/>
    <cellStyle name="xl26" xfId="65"/>
    <cellStyle name="xl26 2" xfId="66"/>
    <cellStyle name="xl27" xfId="67"/>
    <cellStyle name="xl27 2" xfId="68"/>
    <cellStyle name="xl28" xfId="69"/>
    <cellStyle name="xl28 2" xfId="70"/>
    <cellStyle name="xl29" xfId="71"/>
    <cellStyle name="xl29 2" xfId="72"/>
    <cellStyle name="xl30" xfId="73"/>
    <cellStyle name="xl30 2" xfId="74"/>
    <cellStyle name="xl31" xfId="75"/>
    <cellStyle name="xl31 2" xfId="76"/>
    <cellStyle name="xl32" xfId="77"/>
    <cellStyle name="xl32 2" xfId="78"/>
    <cellStyle name="xl33" xfId="79"/>
    <cellStyle name="xl33 2" xfId="80"/>
    <cellStyle name="xl33_оконч вариант роспись" xfId="81"/>
    <cellStyle name="xl34" xfId="82"/>
    <cellStyle name="xl34 2" xfId="83"/>
    <cellStyle name="xl34_1ММ " xfId="84"/>
    <cellStyle name="xl34_оконч вариант роспись" xfId="85"/>
    <cellStyle name="xl35" xfId="86"/>
    <cellStyle name="xl35 2" xfId="87"/>
    <cellStyle name="xl36" xfId="88"/>
    <cellStyle name="xl36 2" xfId="89"/>
    <cellStyle name="xl36_1ММ " xfId="90"/>
    <cellStyle name="xl36_1ММ _1" xfId="91"/>
    <cellStyle name="xl37" xfId="92"/>
    <cellStyle name="xl37 2" xfId="93"/>
    <cellStyle name="xl38" xfId="94"/>
    <cellStyle name="xl38 2" xfId="95"/>
    <cellStyle name="xl38_оконч вариант роспись" xfId="96"/>
    <cellStyle name="xl39" xfId="97"/>
    <cellStyle name="xl39 2" xfId="98"/>
    <cellStyle name="Акцент1" xfId="99" builtinId="29" customBuiltin="1"/>
    <cellStyle name="Акцент2" xfId="100" builtinId="33" customBuiltin="1"/>
    <cellStyle name="Акцент3" xfId="101" builtinId="37" customBuiltin="1"/>
    <cellStyle name="Акцент4" xfId="102" builtinId="41" customBuiltin="1"/>
    <cellStyle name="Акцент5" xfId="103" builtinId="45" customBuiltin="1"/>
    <cellStyle name="Акцент6" xfId="104" builtinId="49" customBuiltin="1"/>
    <cellStyle name="Ввод " xfId="105" builtinId="20" customBuiltin="1"/>
    <cellStyle name="Вывод" xfId="106" builtinId="21" customBuiltin="1"/>
    <cellStyle name="Вычисление" xfId="107" builtinId="22" customBuiltin="1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Итог" xfId="112" builtinId="25" customBuiltin="1"/>
    <cellStyle name="Контрольная ячейка" xfId="113" builtinId="23" customBuiltin="1"/>
    <cellStyle name="Название" xfId="114" builtinId="15" customBuiltin="1"/>
    <cellStyle name="Нейтральный" xfId="115" builtinId="28" customBuiltin="1"/>
    <cellStyle name="Обычный" xfId="0" builtinId="0"/>
    <cellStyle name="Обычный 2" xfId="116"/>
    <cellStyle name="Обычный 6" xfId="117"/>
    <cellStyle name="Обычный_1ММ " xfId="118"/>
    <cellStyle name="Плохой" xfId="119" builtinId="27" customBuiltin="1"/>
    <cellStyle name="Пояснение" xfId="120" builtinId="53" customBuiltin="1"/>
    <cellStyle name="Примечание" xfId="121" builtinId="10" customBuiltin="1"/>
    <cellStyle name="Связанная ячейка" xfId="122" builtinId="24" customBuiltin="1"/>
    <cellStyle name="Текст предупреждения" xfId="123" builtinId="11" customBuiltin="1"/>
    <cellStyle name="Хороший" xfId="12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8696325" y="16573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924925" y="18383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9182100" y="1476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8696325" y="16573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924925" y="18383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9182100" y="1476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309"/>
  <sheetViews>
    <sheetView tabSelected="1" view="pageBreakPreview" topLeftCell="A139" zoomScaleNormal="100" zoomScaleSheetLayoutView="100" workbookViewId="0">
      <selection activeCell="L154" sqref="L154"/>
    </sheetView>
  </sheetViews>
  <sheetFormatPr defaultRowHeight="12" outlineLevelRow="5"/>
  <cols>
    <col min="1" max="1" width="41.85546875" style="195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183" customWidth="1"/>
    <col min="6" max="6" width="10.28515625" style="176" customWidth="1"/>
    <col min="7" max="7" width="21.28515625" style="176" customWidth="1"/>
    <col min="8" max="8" width="16.7109375" style="185" customWidth="1"/>
    <col min="9" max="9" width="20.140625" style="176" customWidth="1"/>
    <col min="10" max="10" width="16.7109375" style="176" customWidth="1"/>
    <col min="11" max="11" width="14.85546875" style="176" customWidth="1"/>
    <col min="12" max="12" width="16.5703125" style="6" bestFit="1" customWidth="1"/>
    <col min="13" max="13" width="25" style="6" bestFit="1" customWidth="1"/>
    <col min="14" max="14" width="17.42578125" style="6" customWidth="1"/>
    <col min="15" max="16384" width="9.140625" style="6"/>
  </cols>
  <sheetData>
    <row r="1" spans="1:12">
      <c r="A1" s="186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2" ht="15">
      <c r="A2" s="317" t="s">
        <v>0</v>
      </c>
      <c r="B2" s="316"/>
      <c r="C2" s="316"/>
      <c r="D2" s="316"/>
      <c r="E2" s="316"/>
      <c r="F2" s="316"/>
      <c r="G2" s="316"/>
      <c r="H2" s="316"/>
      <c r="I2" s="316"/>
      <c r="J2" s="318"/>
      <c r="K2" s="7"/>
    </row>
    <row r="3" spans="1:12" ht="15">
      <c r="A3" s="317" t="s">
        <v>1</v>
      </c>
      <c r="B3" s="316"/>
      <c r="C3" s="316"/>
      <c r="D3" s="316"/>
      <c r="E3" s="316"/>
      <c r="F3" s="316"/>
      <c r="G3" s="316"/>
      <c r="H3" s="316"/>
      <c r="I3" s="316"/>
      <c r="J3" s="318"/>
      <c r="K3" s="7"/>
    </row>
    <row r="4" spans="1:12" ht="15">
      <c r="A4" s="317" t="s">
        <v>2</v>
      </c>
      <c r="B4" s="316"/>
      <c r="C4" s="316"/>
      <c r="D4" s="316"/>
      <c r="E4" s="316"/>
      <c r="F4" s="316"/>
      <c r="G4" s="316"/>
      <c r="H4" s="316"/>
      <c r="I4" s="316"/>
      <c r="J4" s="318"/>
      <c r="K4" s="7"/>
    </row>
    <row r="5" spans="1:12" ht="14.25">
      <c r="A5" s="227"/>
      <c r="B5" s="224"/>
      <c r="C5" s="224"/>
      <c r="D5" s="224"/>
      <c r="E5" s="225"/>
      <c r="F5" s="216"/>
      <c r="G5" s="216"/>
      <c r="H5" s="226"/>
      <c r="I5" s="216"/>
      <c r="J5" s="234"/>
      <c r="K5" s="7"/>
    </row>
    <row r="6" spans="1:12" ht="14.25">
      <c r="A6" s="227"/>
      <c r="B6" s="224"/>
      <c r="C6" s="224"/>
      <c r="D6" s="224"/>
      <c r="E6" s="225"/>
      <c r="F6" s="216"/>
      <c r="G6" s="216"/>
      <c r="H6" s="226"/>
      <c r="I6" s="216"/>
      <c r="J6" s="234"/>
      <c r="K6" s="7"/>
    </row>
    <row r="7" spans="1:12" ht="15">
      <c r="A7" s="227"/>
      <c r="B7" s="224"/>
      <c r="C7" s="224"/>
      <c r="D7" s="316" t="s">
        <v>3</v>
      </c>
      <c r="E7" s="316"/>
      <c r="F7" s="316"/>
      <c r="G7" s="316"/>
      <c r="H7" s="235"/>
      <c r="I7" s="236" t="s">
        <v>4</v>
      </c>
      <c r="J7" s="234"/>
      <c r="K7" s="7"/>
    </row>
    <row r="8" spans="1:12" ht="15">
      <c r="A8" s="227"/>
      <c r="B8" s="224"/>
      <c r="C8" s="224"/>
      <c r="D8" s="237"/>
      <c r="E8" s="238"/>
      <c r="F8" s="239"/>
      <c r="G8" s="239"/>
      <c r="H8" s="226"/>
      <c r="I8" s="236">
        <v>503010</v>
      </c>
      <c r="J8" s="234"/>
      <c r="K8" s="7"/>
    </row>
    <row r="9" spans="1:12" ht="15">
      <c r="A9" s="223" t="s">
        <v>229</v>
      </c>
      <c r="B9" s="240"/>
      <c r="C9" s="240"/>
      <c r="D9" s="316" t="s">
        <v>270</v>
      </c>
      <c r="E9" s="316"/>
      <c r="F9" s="316"/>
      <c r="G9" s="316"/>
      <c r="H9" s="241" t="s">
        <v>5</v>
      </c>
      <c r="I9" s="218"/>
      <c r="J9" s="234"/>
      <c r="K9" s="7"/>
    </row>
    <row r="10" spans="1:12" ht="14.25">
      <c r="A10" s="319" t="s">
        <v>6</v>
      </c>
      <c r="B10" s="320"/>
      <c r="C10" s="320"/>
      <c r="D10" s="320"/>
      <c r="E10" s="320"/>
      <c r="F10" s="320"/>
      <c r="G10" s="216"/>
      <c r="H10" s="241" t="s">
        <v>7</v>
      </c>
      <c r="I10" s="242"/>
      <c r="J10" s="234"/>
      <c r="K10" s="7"/>
    </row>
    <row r="11" spans="1:12" ht="14.25">
      <c r="A11" s="319" t="s">
        <v>8</v>
      </c>
      <c r="B11" s="320"/>
      <c r="C11" s="320"/>
      <c r="D11" s="320"/>
      <c r="E11" s="320"/>
      <c r="F11" s="320"/>
      <c r="G11" s="216"/>
      <c r="H11" s="241" t="s">
        <v>9</v>
      </c>
      <c r="I11" s="236"/>
      <c r="J11" s="234"/>
      <c r="K11" s="7"/>
    </row>
    <row r="12" spans="1:12" ht="14.25">
      <c r="A12" s="223" t="s">
        <v>10</v>
      </c>
      <c r="B12" s="224"/>
      <c r="C12" s="224"/>
      <c r="D12" s="224"/>
      <c r="E12" s="225"/>
      <c r="F12" s="216"/>
      <c r="G12" s="216"/>
      <c r="H12" s="241" t="s">
        <v>11</v>
      </c>
      <c r="I12" s="218" t="s">
        <v>12</v>
      </c>
      <c r="J12" s="234"/>
      <c r="K12" s="7"/>
    </row>
    <row r="13" spans="1:12" ht="14.25">
      <c r="A13" s="223" t="s">
        <v>13</v>
      </c>
      <c r="B13" s="224"/>
      <c r="C13" s="224"/>
      <c r="D13" s="224"/>
      <c r="E13" s="225"/>
      <c r="F13" s="216"/>
      <c r="G13" s="216"/>
      <c r="H13" s="241" t="s">
        <v>14</v>
      </c>
      <c r="I13" s="218" t="s">
        <v>15</v>
      </c>
      <c r="J13" s="234"/>
      <c r="K13" s="7"/>
    </row>
    <row r="14" spans="1:12">
      <c r="A14" s="187"/>
      <c r="B14" s="9"/>
      <c r="C14" s="9"/>
      <c r="D14" s="9"/>
      <c r="E14" s="10"/>
      <c r="F14" s="11"/>
      <c r="G14" s="11"/>
      <c r="H14" s="12"/>
      <c r="I14" s="11"/>
      <c r="J14" s="7"/>
      <c r="K14" s="7"/>
    </row>
    <row r="15" spans="1:12" ht="12.75" thickBot="1">
      <c r="A15" s="187"/>
      <c r="B15" s="9"/>
      <c r="C15" s="9"/>
      <c r="D15" s="9"/>
      <c r="E15" s="10"/>
      <c r="F15" s="11"/>
      <c r="G15" s="11"/>
      <c r="H15" s="12"/>
      <c r="I15" s="11"/>
      <c r="J15" s="7"/>
      <c r="K15" s="7"/>
    </row>
    <row r="16" spans="1:12" ht="89.25">
      <c r="A16" s="243" t="s">
        <v>16</v>
      </c>
      <c r="B16" s="244" t="s">
        <v>17</v>
      </c>
      <c r="C16" s="245" t="s">
        <v>18</v>
      </c>
      <c r="D16" s="244" t="s">
        <v>19</v>
      </c>
      <c r="E16" s="244" t="s">
        <v>20</v>
      </c>
      <c r="F16" s="244" t="s">
        <v>21</v>
      </c>
      <c r="G16" s="244" t="s">
        <v>22</v>
      </c>
      <c r="H16" s="244" t="s">
        <v>268</v>
      </c>
      <c r="I16" s="244" t="s">
        <v>23</v>
      </c>
      <c r="J16" s="246" t="s">
        <v>24</v>
      </c>
      <c r="K16" s="13" t="s">
        <v>25</v>
      </c>
      <c r="L16" s="8"/>
    </row>
    <row r="17" spans="1:13" ht="12.75">
      <c r="A17" s="247">
        <v>1</v>
      </c>
      <c r="B17" s="248">
        <v>2</v>
      </c>
      <c r="C17" s="248">
        <v>3</v>
      </c>
      <c r="D17" s="248">
        <v>4</v>
      </c>
      <c r="E17" s="249">
        <v>5</v>
      </c>
      <c r="F17" s="249">
        <v>6</v>
      </c>
      <c r="G17" s="249">
        <v>7</v>
      </c>
      <c r="H17" s="249">
        <v>8</v>
      </c>
      <c r="I17" s="249">
        <v>9</v>
      </c>
      <c r="J17" s="283">
        <v>10</v>
      </c>
      <c r="K17" s="270"/>
    </row>
    <row r="18" spans="1:13">
      <c r="A18" s="15"/>
      <c r="B18" s="16"/>
      <c r="C18" s="16"/>
      <c r="D18" s="16"/>
      <c r="E18" s="17"/>
      <c r="F18" s="17"/>
      <c r="G18" s="17"/>
      <c r="H18" s="17"/>
      <c r="I18" s="14"/>
      <c r="J18" s="284"/>
      <c r="K18" s="270"/>
    </row>
    <row r="19" spans="1:13" ht="24">
      <c r="A19" s="197" t="s">
        <v>207</v>
      </c>
      <c r="B19" s="18" t="s">
        <v>28</v>
      </c>
      <c r="C19" s="18" t="s">
        <v>208</v>
      </c>
      <c r="D19" s="18" t="s">
        <v>209</v>
      </c>
      <c r="E19" s="19" t="s">
        <v>29</v>
      </c>
      <c r="F19" s="20"/>
      <c r="G19" s="20"/>
      <c r="H19" s="21">
        <f>SUM(H20)</f>
        <v>150000</v>
      </c>
      <c r="I19" s="22">
        <f>SUM(I20)</f>
        <v>75000</v>
      </c>
      <c r="J19" s="285">
        <f>SUM(J20)</f>
        <v>0</v>
      </c>
      <c r="K19" s="271">
        <f>SUM(K20)</f>
        <v>75000</v>
      </c>
    </row>
    <row r="20" spans="1:13" s="33" customFormat="1">
      <c r="A20" s="252" t="s">
        <v>30</v>
      </c>
      <c r="B20" s="50" t="s">
        <v>28</v>
      </c>
      <c r="C20" s="50" t="s">
        <v>208</v>
      </c>
      <c r="D20" s="50" t="s">
        <v>209</v>
      </c>
      <c r="E20" s="51" t="s">
        <v>31</v>
      </c>
      <c r="F20" s="52"/>
      <c r="G20" s="52"/>
      <c r="H20" s="65">
        <v>150000</v>
      </c>
      <c r="I20" s="27">
        <v>75000</v>
      </c>
      <c r="J20" s="253">
        <v>0</v>
      </c>
      <c r="K20" s="63">
        <f t="shared" ref="K20:K25" si="0">I20-J20</f>
        <v>75000</v>
      </c>
    </row>
    <row r="21" spans="1:13" ht="24">
      <c r="A21" s="198" t="s">
        <v>218</v>
      </c>
      <c r="B21" s="29">
        <v>148</v>
      </c>
      <c r="C21" s="29" t="s">
        <v>208</v>
      </c>
      <c r="D21" s="29">
        <v>9990020680</v>
      </c>
      <c r="E21" s="30">
        <v>811</v>
      </c>
      <c r="F21" s="29"/>
      <c r="G21" s="29"/>
      <c r="H21" s="31">
        <v>81672000</v>
      </c>
      <c r="I21" s="22">
        <v>81672000</v>
      </c>
      <c r="J21" s="286">
        <v>0</v>
      </c>
      <c r="K21" s="37">
        <f>I21-J21</f>
        <v>81672000</v>
      </c>
      <c r="L21" s="33"/>
      <c r="M21" s="33"/>
    </row>
    <row r="22" spans="1:13" s="39" customFormat="1" ht="72" outlineLevel="4">
      <c r="A22" s="198" t="s">
        <v>32</v>
      </c>
      <c r="B22" s="34" t="s">
        <v>28</v>
      </c>
      <c r="C22" s="34" t="s">
        <v>33</v>
      </c>
      <c r="D22" s="34" t="s">
        <v>34</v>
      </c>
      <c r="E22" s="35" t="s">
        <v>29</v>
      </c>
      <c r="F22" s="29"/>
      <c r="G22" s="29"/>
      <c r="H22" s="36">
        <f>SUM(H23:H26)</f>
        <v>1400000</v>
      </c>
      <c r="I22" s="22">
        <f>SUM(I23:I26)</f>
        <v>0</v>
      </c>
      <c r="J22" s="37">
        <f>SUM(J23:J26)</f>
        <v>0</v>
      </c>
      <c r="K22" s="37">
        <f>SUM(K23:K26)</f>
        <v>0</v>
      </c>
      <c r="L22" s="38"/>
      <c r="M22" s="38"/>
    </row>
    <row r="23" spans="1:13" s="42" customFormat="1" ht="36" outlineLevel="5">
      <c r="A23" s="250" t="s">
        <v>30</v>
      </c>
      <c r="B23" s="50" t="s">
        <v>28</v>
      </c>
      <c r="C23" s="50" t="s">
        <v>33</v>
      </c>
      <c r="D23" s="50" t="s">
        <v>34</v>
      </c>
      <c r="E23" s="51" t="s">
        <v>31</v>
      </c>
      <c r="F23" s="50" t="s">
        <v>249</v>
      </c>
      <c r="G23" s="50" t="s">
        <v>35</v>
      </c>
      <c r="H23" s="65">
        <v>4000</v>
      </c>
      <c r="I23" s="27">
        <v>0</v>
      </c>
      <c r="J23" s="44">
        <v>0</v>
      </c>
      <c r="K23" s="63">
        <f t="shared" si="0"/>
        <v>0</v>
      </c>
      <c r="L23" s="33"/>
      <c r="M23" s="33"/>
    </row>
    <row r="24" spans="1:13" s="42" customFormat="1" ht="36" outlineLevel="5">
      <c r="A24" s="250" t="s">
        <v>30</v>
      </c>
      <c r="B24" s="50" t="s">
        <v>28</v>
      </c>
      <c r="C24" s="50" t="s">
        <v>33</v>
      </c>
      <c r="D24" s="50" t="s">
        <v>34</v>
      </c>
      <c r="E24" s="51" t="s">
        <v>31</v>
      </c>
      <c r="F24" s="50" t="s">
        <v>249</v>
      </c>
      <c r="G24" s="50" t="s">
        <v>36</v>
      </c>
      <c r="H24" s="65">
        <v>76000</v>
      </c>
      <c r="I24" s="27">
        <v>0</v>
      </c>
      <c r="J24" s="44">
        <v>0</v>
      </c>
      <c r="K24" s="63">
        <f t="shared" si="0"/>
        <v>0</v>
      </c>
      <c r="L24" s="33"/>
      <c r="M24" s="33"/>
    </row>
    <row r="25" spans="1:13" s="42" customFormat="1" ht="36" outlineLevel="5">
      <c r="A25" s="251" t="s">
        <v>37</v>
      </c>
      <c r="B25" s="50" t="s">
        <v>28</v>
      </c>
      <c r="C25" s="50" t="s">
        <v>33</v>
      </c>
      <c r="D25" s="50" t="s">
        <v>34</v>
      </c>
      <c r="E25" s="51" t="s">
        <v>38</v>
      </c>
      <c r="F25" s="50" t="s">
        <v>249</v>
      </c>
      <c r="G25" s="50" t="s">
        <v>35</v>
      </c>
      <c r="H25" s="65">
        <v>66000</v>
      </c>
      <c r="I25" s="27">
        <v>0</v>
      </c>
      <c r="J25" s="44">
        <v>0</v>
      </c>
      <c r="K25" s="63">
        <f t="shared" si="0"/>
        <v>0</v>
      </c>
      <c r="L25" s="33"/>
      <c r="M25" s="33"/>
    </row>
    <row r="26" spans="1:13" s="42" customFormat="1" ht="36" outlineLevel="5">
      <c r="A26" s="251" t="s">
        <v>37</v>
      </c>
      <c r="B26" s="50" t="s">
        <v>28</v>
      </c>
      <c r="C26" s="50" t="s">
        <v>33</v>
      </c>
      <c r="D26" s="50" t="s">
        <v>34</v>
      </c>
      <c r="E26" s="51" t="s">
        <v>38</v>
      </c>
      <c r="F26" s="50" t="s">
        <v>249</v>
      </c>
      <c r="G26" s="50" t="s">
        <v>36</v>
      </c>
      <c r="H26" s="65">
        <v>1254000</v>
      </c>
      <c r="I26" s="27">
        <v>0</v>
      </c>
      <c r="J26" s="44">
        <v>0</v>
      </c>
      <c r="K26" s="63">
        <f>I26-J26</f>
        <v>0</v>
      </c>
      <c r="L26" s="33"/>
      <c r="M26" s="33"/>
    </row>
    <row r="27" spans="1:13" s="39" customFormat="1" ht="36" outlineLevel="3">
      <c r="A27" s="198" t="s">
        <v>39</v>
      </c>
      <c r="B27" s="34" t="s">
        <v>28</v>
      </c>
      <c r="C27" s="34" t="s">
        <v>27</v>
      </c>
      <c r="D27" s="34" t="s">
        <v>40</v>
      </c>
      <c r="E27" s="35" t="s">
        <v>29</v>
      </c>
      <c r="F27" s="29"/>
      <c r="G27" s="29"/>
      <c r="H27" s="36">
        <f>SUM(H28)</f>
        <v>1292314.96</v>
      </c>
      <c r="I27" s="22">
        <f>SUM(I28)</f>
        <v>1003630</v>
      </c>
      <c r="J27" s="37">
        <f>SUM(J28)</f>
        <v>703512.46</v>
      </c>
      <c r="K27" s="37">
        <f>SUM(K28)</f>
        <v>300117.54000000004</v>
      </c>
      <c r="L27" s="38"/>
      <c r="M27" s="38"/>
    </row>
    <row r="28" spans="1:13" s="33" customFormat="1" outlineLevel="5">
      <c r="A28" s="250" t="s">
        <v>30</v>
      </c>
      <c r="B28" s="50" t="s">
        <v>28</v>
      </c>
      <c r="C28" s="50" t="s">
        <v>27</v>
      </c>
      <c r="D28" s="50" t="s">
        <v>40</v>
      </c>
      <c r="E28" s="51" t="s">
        <v>31</v>
      </c>
      <c r="F28" s="52"/>
      <c r="G28" s="52"/>
      <c r="H28" s="65">
        <v>1292314.96</v>
      </c>
      <c r="I28" s="27">
        <v>1003630</v>
      </c>
      <c r="J28" s="44">
        <v>703512.46</v>
      </c>
      <c r="K28" s="63">
        <f>I28-J28</f>
        <v>300117.54000000004</v>
      </c>
    </row>
    <row r="29" spans="1:13" s="39" customFormat="1" ht="48" outlineLevel="3">
      <c r="A29" s="198" t="s">
        <v>41</v>
      </c>
      <c r="B29" s="34" t="s">
        <v>28</v>
      </c>
      <c r="C29" s="34" t="s">
        <v>27</v>
      </c>
      <c r="D29" s="34" t="s">
        <v>42</v>
      </c>
      <c r="E29" s="35" t="s">
        <v>29</v>
      </c>
      <c r="F29" s="29"/>
      <c r="G29" s="29"/>
      <c r="H29" s="36">
        <f>SUM(H30:H31)</f>
        <v>1056310</v>
      </c>
      <c r="I29" s="22">
        <f>SUM(I30:I31)</f>
        <v>849480.25</v>
      </c>
      <c r="J29" s="37">
        <f>SUM(J30:J31)</f>
        <v>795079.5</v>
      </c>
      <c r="K29" s="37">
        <f>SUM(K30:K31)</f>
        <v>54400.75</v>
      </c>
      <c r="L29" s="38"/>
      <c r="M29" s="38"/>
    </row>
    <row r="30" spans="1:13" s="33" customFormat="1" outlineLevel="5">
      <c r="A30" s="250" t="s">
        <v>30</v>
      </c>
      <c r="B30" s="50" t="s">
        <v>28</v>
      </c>
      <c r="C30" s="50" t="s">
        <v>27</v>
      </c>
      <c r="D30" s="50" t="s">
        <v>42</v>
      </c>
      <c r="E30" s="51" t="s">
        <v>31</v>
      </c>
      <c r="F30" s="52"/>
      <c r="G30" s="52"/>
      <c r="H30" s="65">
        <v>5260</v>
      </c>
      <c r="I30" s="27">
        <v>4230.25</v>
      </c>
      <c r="J30" s="44">
        <v>3379.5</v>
      </c>
      <c r="K30" s="63">
        <f>I30-J30</f>
        <v>850.75</v>
      </c>
    </row>
    <row r="31" spans="1:13" s="33" customFormat="1" ht="36" outlineLevel="5">
      <c r="A31" s="251" t="s">
        <v>37</v>
      </c>
      <c r="B31" s="50" t="s">
        <v>28</v>
      </c>
      <c r="C31" s="50" t="s">
        <v>27</v>
      </c>
      <c r="D31" s="50" t="s">
        <v>42</v>
      </c>
      <c r="E31" s="51" t="s">
        <v>38</v>
      </c>
      <c r="F31" s="52"/>
      <c r="G31" s="52"/>
      <c r="H31" s="65">
        <v>1051050</v>
      </c>
      <c r="I31" s="27">
        <v>845250</v>
      </c>
      <c r="J31" s="44">
        <v>791700</v>
      </c>
      <c r="K31" s="63">
        <f>I31-J31</f>
        <v>53550</v>
      </c>
    </row>
    <row r="32" spans="1:13" s="39" customFormat="1" ht="48" outlineLevel="3">
      <c r="A32" s="198" t="s">
        <v>43</v>
      </c>
      <c r="B32" s="34" t="s">
        <v>28</v>
      </c>
      <c r="C32" s="34" t="s">
        <v>27</v>
      </c>
      <c r="D32" s="34" t="s">
        <v>44</v>
      </c>
      <c r="E32" s="35" t="s">
        <v>29</v>
      </c>
      <c r="F32" s="29"/>
      <c r="G32" s="29"/>
      <c r="H32" s="36">
        <f>SUM(H33:H34)</f>
        <v>355770</v>
      </c>
      <c r="I32" s="22">
        <f>SUM(I33:I34)</f>
        <v>258741</v>
      </c>
      <c r="J32" s="37">
        <f>SUM(J33:J34)</f>
        <v>156991.5</v>
      </c>
      <c r="K32" s="37">
        <f>SUM(K33:K34)</f>
        <v>101749.5</v>
      </c>
      <c r="L32" s="38"/>
      <c r="M32" s="38"/>
    </row>
    <row r="33" spans="1:13" s="42" customFormat="1" outlineLevel="5">
      <c r="A33" s="199" t="s">
        <v>30</v>
      </c>
      <c r="B33" s="23" t="s">
        <v>28</v>
      </c>
      <c r="C33" s="23" t="s">
        <v>27</v>
      </c>
      <c r="D33" s="23" t="s">
        <v>44</v>
      </c>
      <c r="E33" s="24" t="s">
        <v>31</v>
      </c>
      <c r="F33" s="25"/>
      <c r="G33" s="25"/>
      <c r="H33" s="26">
        <v>1770</v>
      </c>
      <c r="I33" s="27">
        <v>1287</v>
      </c>
      <c r="J33" s="44">
        <v>691.5</v>
      </c>
      <c r="K33" s="28">
        <f>I33-J33</f>
        <v>595.5</v>
      </c>
      <c r="L33" s="33"/>
      <c r="M33" s="33"/>
    </row>
    <row r="34" spans="1:13" s="42" customFormat="1" ht="36" outlineLevel="5">
      <c r="A34" s="200" t="s">
        <v>37</v>
      </c>
      <c r="B34" s="23" t="s">
        <v>28</v>
      </c>
      <c r="C34" s="23" t="s">
        <v>27</v>
      </c>
      <c r="D34" s="23" t="s">
        <v>44</v>
      </c>
      <c r="E34" s="24" t="s">
        <v>38</v>
      </c>
      <c r="F34" s="25"/>
      <c r="G34" s="25"/>
      <c r="H34" s="26">
        <v>354000</v>
      </c>
      <c r="I34" s="27">
        <v>257454</v>
      </c>
      <c r="J34" s="44">
        <v>156300</v>
      </c>
      <c r="K34" s="28">
        <f>I34-J34</f>
        <v>101154</v>
      </c>
      <c r="L34" s="33"/>
      <c r="M34" s="33"/>
    </row>
    <row r="35" spans="1:13" s="39" customFormat="1" ht="24" outlineLevel="3">
      <c r="A35" s="198" t="s">
        <v>26</v>
      </c>
      <c r="B35" s="34" t="s">
        <v>28</v>
      </c>
      <c r="C35" s="34" t="s">
        <v>27</v>
      </c>
      <c r="D35" s="34" t="s">
        <v>45</v>
      </c>
      <c r="E35" s="35" t="s">
        <v>29</v>
      </c>
      <c r="F35" s="29"/>
      <c r="G35" s="29"/>
      <c r="H35" s="36">
        <f>SUM(H36:H37)</f>
        <v>15735695.039999999</v>
      </c>
      <c r="I35" s="22">
        <f>SUM(I36:I37)</f>
        <v>11261820.560000001</v>
      </c>
      <c r="J35" s="37">
        <f>SUM(J36:J37)</f>
        <v>9250150.3399999999</v>
      </c>
      <c r="K35" s="37">
        <f>SUM(K36:K37)</f>
        <v>2011670.22</v>
      </c>
      <c r="L35" s="38"/>
      <c r="M35" s="38"/>
    </row>
    <row r="36" spans="1:13" s="42" customFormat="1" outlineLevel="5">
      <c r="A36" s="199" t="s">
        <v>30</v>
      </c>
      <c r="B36" s="46" t="s">
        <v>28</v>
      </c>
      <c r="C36" s="46" t="s">
        <v>27</v>
      </c>
      <c r="D36" s="46" t="s">
        <v>45</v>
      </c>
      <c r="E36" s="24" t="s">
        <v>31</v>
      </c>
      <c r="F36" s="25"/>
      <c r="G36" s="25"/>
      <c r="H36" s="26">
        <v>78287.039999999994</v>
      </c>
      <c r="I36" s="27">
        <v>56028.56</v>
      </c>
      <c r="J36" s="44">
        <v>39910.339999999997</v>
      </c>
      <c r="K36" s="28">
        <f>I36-J36</f>
        <v>16118.220000000001</v>
      </c>
      <c r="L36" s="33"/>
      <c r="M36" s="33"/>
    </row>
    <row r="37" spans="1:13" s="42" customFormat="1" ht="36" outlineLevel="5">
      <c r="A37" s="200" t="s">
        <v>37</v>
      </c>
      <c r="B37" s="46" t="s">
        <v>28</v>
      </c>
      <c r="C37" s="46" t="s">
        <v>27</v>
      </c>
      <c r="D37" s="46" t="s">
        <v>45</v>
      </c>
      <c r="E37" s="24" t="s">
        <v>38</v>
      </c>
      <c r="F37" s="25"/>
      <c r="G37" s="25"/>
      <c r="H37" s="26">
        <v>15657408</v>
      </c>
      <c r="I37" s="27">
        <v>11205792</v>
      </c>
      <c r="J37" s="44">
        <v>9210240</v>
      </c>
      <c r="K37" s="28">
        <f>I37-J37</f>
        <v>1995552</v>
      </c>
      <c r="L37" s="33"/>
      <c r="M37" s="33"/>
    </row>
    <row r="38" spans="1:13" s="39" customFormat="1" ht="36" outlineLevel="3">
      <c r="A38" s="198" t="s">
        <v>46</v>
      </c>
      <c r="B38" s="34" t="s">
        <v>28</v>
      </c>
      <c r="C38" s="34" t="s">
        <v>27</v>
      </c>
      <c r="D38" s="34" t="s">
        <v>47</v>
      </c>
      <c r="E38" s="35" t="s">
        <v>29</v>
      </c>
      <c r="F38" s="29"/>
      <c r="G38" s="29"/>
      <c r="H38" s="36">
        <f>SUM(H39)</f>
        <v>2289000</v>
      </c>
      <c r="I38" s="22">
        <f>SUM(I39)</f>
        <v>1220800</v>
      </c>
      <c r="J38" s="37">
        <f>SUM(J39)</f>
        <v>381500</v>
      </c>
      <c r="K38" s="37">
        <f>SUM(K39)</f>
        <v>839300</v>
      </c>
      <c r="L38" s="38"/>
      <c r="M38" s="38"/>
    </row>
    <row r="39" spans="1:13" s="42" customFormat="1" ht="60" outlineLevel="5">
      <c r="A39" s="199" t="s">
        <v>48</v>
      </c>
      <c r="B39" s="23" t="s">
        <v>28</v>
      </c>
      <c r="C39" s="23" t="s">
        <v>27</v>
      </c>
      <c r="D39" s="23" t="s">
        <v>47</v>
      </c>
      <c r="E39" s="24" t="s">
        <v>49</v>
      </c>
      <c r="F39" s="25"/>
      <c r="G39" s="25"/>
      <c r="H39" s="26">
        <v>2289000</v>
      </c>
      <c r="I39" s="27">
        <v>1220800</v>
      </c>
      <c r="J39" s="41">
        <v>381500</v>
      </c>
      <c r="K39" s="28">
        <f>I39-J39</f>
        <v>839300</v>
      </c>
      <c r="L39" s="33"/>
      <c r="M39" s="33"/>
    </row>
    <row r="40" spans="1:13" s="39" customFormat="1" ht="48" outlineLevel="3">
      <c r="A40" s="198" t="s">
        <v>50</v>
      </c>
      <c r="B40" s="34" t="s">
        <v>28</v>
      </c>
      <c r="C40" s="34" t="s">
        <v>27</v>
      </c>
      <c r="D40" s="34" t="s">
        <v>51</v>
      </c>
      <c r="E40" s="35" t="s">
        <v>29</v>
      </c>
      <c r="F40" s="29"/>
      <c r="G40" s="29"/>
      <c r="H40" s="36">
        <f>SUM(H41)</f>
        <v>4796690</v>
      </c>
      <c r="I40" s="22">
        <f>SUM(I41)</f>
        <v>4796690</v>
      </c>
      <c r="J40" s="37">
        <f>SUM(J41)</f>
        <v>2415441.16</v>
      </c>
      <c r="K40" s="37">
        <f>SUM(K41)</f>
        <v>2381248.84</v>
      </c>
      <c r="L40" s="38"/>
      <c r="M40" s="38"/>
    </row>
    <row r="41" spans="1:13" s="42" customFormat="1" ht="60" outlineLevel="5">
      <c r="A41" s="199" t="s">
        <v>48</v>
      </c>
      <c r="B41" s="23" t="s">
        <v>28</v>
      </c>
      <c r="C41" s="23" t="s">
        <v>27</v>
      </c>
      <c r="D41" s="23" t="s">
        <v>51</v>
      </c>
      <c r="E41" s="24" t="s">
        <v>49</v>
      </c>
      <c r="F41" s="25"/>
      <c r="G41" s="25"/>
      <c r="H41" s="26">
        <v>4796690</v>
      </c>
      <c r="I41" s="27">
        <v>4796690</v>
      </c>
      <c r="J41" s="41">
        <v>2415441.16</v>
      </c>
      <c r="K41" s="28">
        <f>I41-J41</f>
        <v>2381248.84</v>
      </c>
      <c r="L41" s="33"/>
      <c r="M41" s="33"/>
    </row>
    <row r="42" spans="1:13" s="39" customFormat="1" ht="96" outlineLevel="3">
      <c r="A42" s="198" t="s">
        <v>205</v>
      </c>
      <c r="B42" s="34" t="s">
        <v>28</v>
      </c>
      <c r="C42" s="34" t="s">
        <v>27</v>
      </c>
      <c r="D42" s="34" t="s">
        <v>226</v>
      </c>
      <c r="E42" s="35" t="s">
        <v>29</v>
      </c>
      <c r="F42" s="29"/>
      <c r="G42" s="29"/>
      <c r="H42" s="36">
        <f>SUM(H43)</f>
        <v>1209140</v>
      </c>
      <c r="I42" s="22">
        <f>SUM(I43)</f>
        <v>957255</v>
      </c>
      <c r="J42" s="37">
        <f>SUM(J43)</f>
        <v>148295.20000000001</v>
      </c>
      <c r="K42" s="37">
        <f>SUM(K43)</f>
        <v>808959.8</v>
      </c>
      <c r="L42" s="38"/>
      <c r="M42" s="38"/>
    </row>
    <row r="43" spans="1:13" s="42" customFormat="1" ht="60" outlineLevel="5">
      <c r="A43" s="199" t="s">
        <v>48</v>
      </c>
      <c r="B43" s="23" t="s">
        <v>28</v>
      </c>
      <c r="C43" s="23" t="s">
        <v>27</v>
      </c>
      <c r="D43" s="23" t="s">
        <v>226</v>
      </c>
      <c r="E43" s="24" t="s">
        <v>49</v>
      </c>
      <c r="F43" s="25"/>
      <c r="G43" s="25"/>
      <c r="H43" s="26">
        <v>1209140</v>
      </c>
      <c r="I43" s="27">
        <v>957255</v>
      </c>
      <c r="J43" s="41">
        <v>148295.20000000001</v>
      </c>
      <c r="K43" s="28">
        <f>I43-J43</f>
        <v>808959.8</v>
      </c>
      <c r="L43" s="33"/>
      <c r="M43" s="33"/>
    </row>
    <row r="44" spans="1:13" s="39" customFormat="1" ht="84" outlineLevel="3">
      <c r="A44" s="198" t="s">
        <v>206</v>
      </c>
      <c r="B44" s="34" t="s">
        <v>28</v>
      </c>
      <c r="C44" s="34" t="s">
        <v>27</v>
      </c>
      <c r="D44" s="34" t="s">
        <v>227</v>
      </c>
      <c r="E44" s="35" t="s">
        <v>29</v>
      </c>
      <c r="F44" s="29"/>
      <c r="G44" s="29"/>
      <c r="H44" s="36">
        <f>SUM(H45)</f>
        <v>7765080</v>
      </c>
      <c r="I44" s="22">
        <f>SUM(I45)</f>
        <v>5731388.5599999996</v>
      </c>
      <c r="J44" s="37">
        <f>SUM(J45)</f>
        <v>4516064.78</v>
      </c>
      <c r="K44" s="37">
        <f>SUM(K45)</f>
        <v>1215323.7799999993</v>
      </c>
      <c r="L44" s="38"/>
      <c r="M44" s="38"/>
    </row>
    <row r="45" spans="1:13" s="42" customFormat="1" ht="60" outlineLevel="5">
      <c r="A45" s="188" t="s">
        <v>48</v>
      </c>
      <c r="B45" s="23" t="s">
        <v>28</v>
      </c>
      <c r="C45" s="23" t="s">
        <v>27</v>
      </c>
      <c r="D45" s="23" t="s">
        <v>227</v>
      </c>
      <c r="E45" s="24" t="s">
        <v>49</v>
      </c>
      <c r="F45" s="25"/>
      <c r="G45" s="25"/>
      <c r="H45" s="26">
        <v>7765080</v>
      </c>
      <c r="I45" s="27">
        <v>5731388.5599999996</v>
      </c>
      <c r="J45" s="47">
        <v>4516064.78</v>
      </c>
      <c r="K45" s="48">
        <f>I45-J45</f>
        <v>1215323.7799999993</v>
      </c>
      <c r="L45" s="33"/>
      <c r="M45" s="33"/>
    </row>
    <row r="46" spans="1:13" s="39" customFormat="1" ht="72" outlineLevel="3">
      <c r="A46" s="45" t="s">
        <v>256</v>
      </c>
      <c r="B46" s="34">
        <v>148</v>
      </c>
      <c r="C46" s="34" t="s">
        <v>27</v>
      </c>
      <c r="D46" s="34" t="s">
        <v>257</v>
      </c>
      <c r="E46" s="35" t="s">
        <v>29</v>
      </c>
      <c r="F46" s="29"/>
      <c r="G46" s="29"/>
      <c r="H46" s="36">
        <f>SUM(H47:H48)</f>
        <v>123568900</v>
      </c>
      <c r="I46" s="49">
        <f>SUM(I47:I48)</f>
        <v>0</v>
      </c>
      <c r="J46" s="287">
        <f>SUM(J47:J48)</f>
        <v>0</v>
      </c>
      <c r="K46" s="311">
        <f>I46-J46</f>
        <v>0</v>
      </c>
      <c r="L46" s="38"/>
      <c r="M46" s="38"/>
    </row>
    <row r="47" spans="1:13" s="39" customFormat="1" ht="60" outlineLevel="3">
      <c r="A47" s="189" t="s">
        <v>48</v>
      </c>
      <c r="B47" s="50">
        <v>148</v>
      </c>
      <c r="C47" s="50" t="s">
        <v>27</v>
      </c>
      <c r="D47" s="50" t="s">
        <v>257</v>
      </c>
      <c r="E47" s="51">
        <v>811</v>
      </c>
      <c r="F47" s="52" t="s">
        <v>260</v>
      </c>
      <c r="G47" s="23" t="s">
        <v>35</v>
      </c>
      <c r="H47" s="53">
        <v>1235700</v>
      </c>
      <c r="I47" s="27">
        <v>0</v>
      </c>
      <c r="J47" s="288">
        <v>0</v>
      </c>
      <c r="K47" s="312">
        <f>I47-J47</f>
        <v>0</v>
      </c>
      <c r="L47" s="38"/>
      <c r="M47" s="38"/>
    </row>
    <row r="48" spans="1:13" s="54" customFormat="1" ht="60" outlineLevel="5">
      <c r="A48" s="189" t="s">
        <v>48</v>
      </c>
      <c r="B48" s="50">
        <v>148</v>
      </c>
      <c r="C48" s="50" t="s">
        <v>27</v>
      </c>
      <c r="D48" s="50" t="s">
        <v>257</v>
      </c>
      <c r="E48" s="51">
        <v>811</v>
      </c>
      <c r="F48" s="52" t="s">
        <v>260</v>
      </c>
      <c r="G48" s="23" t="s">
        <v>36</v>
      </c>
      <c r="H48" s="53">
        <v>122333200</v>
      </c>
      <c r="I48" s="27">
        <v>0</v>
      </c>
      <c r="J48" s="288">
        <v>0</v>
      </c>
      <c r="K48" s="312">
        <f>I48-J48</f>
        <v>0</v>
      </c>
      <c r="L48" s="33"/>
      <c r="M48" s="33"/>
    </row>
    <row r="49" spans="1:13" s="39" customFormat="1" ht="36" outlineLevel="3">
      <c r="A49" s="45" t="s">
        <v>54</v>
      </c>
      <c r="B49" s="34" t="s">
        <v>28</v>
      </c>
      <c r="C49" s="34" t="s">
        <v>27</v>
      </c>
      <c r="D49" s="34" t="s">
        <v>55</v>
      </c>
      <c r="E49" s="35" t="s">
        <v>29</v>
      </c>
      <c r="F49" s="29"/>
      <c r="G49" s="29"/>
      <c r="H49" s="36">
        <f>SUM(H50)</f>
        <v>4250000</v>
      </c>
      <c r="I49" s="55">
        <f>SUM(I50)</f>
        <v>4250000</v>
      </c>
      <c r="J49" s="56">
        <f>SUM(J50)</f>
        <v>3100179</v>
      </c>
      <c r="K49" s="56">
        <f>SUM(K50)</f>
        <v>1149821</v>
      </c>
      <c r="L49" s="38"/>
      <c r="M49" s="38"/>
    </row>
    <row r="50" spans="1:13" s="42" customFormat="1" outlineLevel="5">
      <c r="A50" s="188" t="s">
        <v>30</v>
      </c>
      <c r="B50" s="23" t="s">
        <v>28</v>
      </c>
      <c r="C50" s="23" t="s">
        <v>27</v>
      </c>
      <c r="D50" s="23" t="s">
        <v>55</v>
      </c>
      <c r="E50" s="24" t="s">
        <v>31</v>
      </c>
      <c r="F50" s="25"/>
      <c r="G50" s="25"/>
      <c r="H50" s="26">
        <v>4250000</v>
      </c>
      <c r="I50" s="27">
        <v>4250000</v>
      </c>
      <c r="J50" s="44">
        <v>3100179</v>
      </c>
      <c r="K50" s="28">
        <f>I50-J50</f>
        <v>1149821</v>
      </c>
      <c r="L50" s="33"/>
      <c r="M50" s="33"/>
    </row>
    <row r="51" spans="1:13" s="39" customFormat="1" outlineLevel="3">
      <c r="A51" s="45" t="s">
        <v>56</v>
      </c>
      <c r="B51" s="34" t="s">
        <v>28</v>
      </c>
      <c r="C51" s="34" t="s">
        <v>27</v>
      </c>
      <c r="D51" s="34" t="s">
        <v>57</v>
      </c>
      <c r="E51" s="35" t="s">
        <v>29</v>
      </c>
      <c r="F51" s="29"/>
      <c r="G51" s="29"/>
      <c r="H51" s="36">
        <f>SUM(H52:H53)</f>
        <v>0</v>
      </c>
      <c r="I51" s="22">
        <f>SUM(I52:I53)</f>
        <v>0</v>
      </c>
      <c r="J51" s="37">
        <f>SUM(J52:J53)</f>
        <v>0</v>
      </c>
      <c r="K51" s="37">
        <f>SUM(K52:K53)</f>
        <v>0</v>
      </c>
      <c r="L51" s="38"/>
      <c r="M51" s="38"/>
    </row>
    <row r="52" spans="1:13" s="42" customFormat="1" outlineLevel="5">
      <c r="A52" s="188" t="s">
        <v>30</v>
      </c>
      <c r="B52" s="23" t="s">
        <v>28</v>
      </c>
      <c r="C52" s="23" t="s">
        <v>27</v>
      </c>
      <c r="D52" s="23" t="s">
        <v>57</v>
      </c>
      <c r="E52" s="24" t="s">
        <v>31</v>
      </c>
      <c r="F52" s="25"/>
      <c r="G52" s="25"/>
      <c r="H52" s="26">
        <v>0</v>
      </c>
      <c r="I52" s="27">
        <v>0</v>
      </c>
      <c r="J52" s="44">
        <v>0</v>
      </c>
      <c r="K52" s="28">
        <f>I52-J52</f>
        <v>0</v>
      </c>
      <c r="L52" s="33"/>
      <c r="M52" s="33"/>
    </row>
    <row r="53" spans="1:13" s="42" customFormat="1" ht="36" outlineLevel="5">
      <c r="A53" s="188" t="s">
        <v>58</v>
      </c>
      <c r="B53" s="23" t="s">
        <v>28</v>
      </c>
      <c r="C53" s="23" t="s">
        <v>27</v>
      </c>
      <c r="D53" s="23" t="s">
        <v>57</v>
      </c>
      <c r="E53" s="24" t="s">
        <v>38</v>
      </c>
      <c r="F53" s="25"/>
      <c r="G53" s="25"/>
      <c r="H53" s="26">
        <v>0</v>
      </c>
      <c r="I53" s="27">
        <v>0</v>
      </c>
      <c r="J53" s="44">
        <v>0</v>
      </c>
      <c r="K53" s="28">
        <f>I53-J53</f>
        <v>0</v>
      </c>
      <c r="L53" s="33"/>
      <c r="M53" s="33"/>
    </row>
    <row r="54" spans="1:13" s="39" customFormat="1" ht="24" outlineLevel="3">
      <c r="A54" s="45" t="s">
        <v>59</v>
      </c>
      <c r="B54" s="34" t="s">
        <v>28</v>
      </c>
      <c r="C54" s="34" t="s">
        <v>27</v>
      </c>
      <c r="D54" s="34" t="s">
        <v>60</v>
      </c>
      <c r="E54" s="35" t="s">
        <v>29</v>
      </c>
      <c r="F54" s="29"/>
      <c r="G54" s="29"/>
      <c r="H54" s="36">
        <f>SUM(H55:H64)</f>
        <v>245128203</v>
      </c>
      <c r="I54" s="22">
        <f>SUM(I55:I64)</f>
        <v>176990804.73000002</v>
      </c>
      <c r="J54" s="37">
        <f>SUM(J55:J64)</f>
        <v>164932136.31</v>
      </c>
      <c r="K54" s="37">
        <f>SUM(K55:K64)</f>
        <v>12058668.42</v>
      </c>
      <c r="L54" s="38"/>
      <c r="M54" s="38"/>
    </row>
    <row r="55" spans="1:13" s="42" customFormat="1" outlineLevel="5">
      <c r="A55" s="188" t="s">
        <v>61</v>
      </c>
      <c r="B55" s="23" t="s">
        <v>28</v>
      </c>
      <c r="C55" s="23" t="s">
        <v>27</v>
      </c>
      <c r="D55" s="23" t="s">
        <v>60</v>
      </c>
      <c r="E55" s="24" t="s">
        <v>62</v>
      </c>
      <c r="F55" s="25"/>
      <c r="G55" s="25"/>
      <c r="H55" s="26">
        <v>174529202</v>
      </c>
      <c r="I55" s="27">
        <v>123534816</v>
      </c>
      <c r="J55" s="44">
        <v>116114276.58</v>
      </c>
      <c r="K55" s="28">
        <f t="shared" ref="K55:K64" si="1">I55-J55</f>
        <v>7420539.4200000018</v>
      </c>
      <c r="L55" s="33"/>
      <c r="M55" s="33"/>
    </row>
    <row r="56" spans="1:13" s="42" customFormat="1" ht="48" outlineLevel="5">
      <c r="A56" s="188" t="s">
        <v>63</v>
      </c>
      <c r="B56" s="23" t="s">
        <v>28</v>
      </c>
      <c r="C56" s="23" t="s">
        <v>27</v>
      </c>
      <c r="D56" s="23" t="s">
        <v>60</v>
      </c>
      <c r="E56" s="24" t="s">
        <v>64</v>
      </c>
      <c r="F56" s="25"/>
      <c r="G56" s="25"/>
      <c r="H56" s="26">
        <v>52707782</v>
      </c>
      <c r="I56" s="27">
        <v>37307297</v>
      </c>
      <c r="J56" s="289">
        <v>34760711.380000003</v>
      </c>
      <c r="K56" s="28">
        <f t="shared" si="1"/>
        <v>2546585.6199999973</v>
      </c>
      <c r="L56" s="33"/>
      <c r="M56" s="33"/>
    </row>
    <row r="57" spans="1:13" s="42" customFormat="1" ht="24" outlineLevel="5">
      <c r="A57" s="188" t="s">
        <v>65</v>
      </c>
      <c r="B57" s="23" t="s">
        <v>28</v>
      </c>
      <c r="C57" s="23" t="s">
        <v>27</v>
      </c>
      <c r="D57" s="23" t="s">
        <v>60</v>
      </c>
      <c r="E57" s="24" t="s">
        <v>66</v>
      </c>
      <c r="F57" s="25"/>
      <c r="G57" s="25"/>
      <c r="H57" s="26">
        <v>2644780</v>
      </c>
      <c r="I57" s="27">
        <v>2624203.52</v>
      </c>
      <c r="J57" s="289">
        <v>2050746.57</v>
      </c>
      <c r="K57" s="28">
        <f t="shared" si="1"/>
        <v>573456.94999999995</v>
      </c>
      <c r="L57" s="33"/>
      <c r="M57" s="33"/>
    </row>
    <row r="58" spans="1:13" s="42" customFormat="1" outlineLevel="5">
      <c r="A58" s="188" t="s">
        <v>30</v>
      </c>
      <c r="B58" s="23" t="s">
        <v>28</v>
      </c>
      <c r="C58" s="23" t="s">
        <v>27</v>
      </c>
      <c r="D58" s="23" t="s">
        <v>60</v>
      </c>
      <c r="E58" s="24" t="s">
        <v>31</v>
      </c>
      <c r="F58" s="25"/>
      <c r="G58" s="25"/>
      <c r="H58" s="26">
        <v>6479443</v>
      </c>
      <c r="I58" s="27">
        <v>5616530.21</v>
      </c>
      <c r="J58" s="289">
        <v>4914012.84</v>
      </c>
      <c r="K58" s="28">
        <f t="shared" si="1"/>
        <v>702517.37000000011</v>
      </c>
      <c r="L58" s="33"/>
      <c r="M58" s="33"/>
    </row>
    <row r="59" spans="1:13" s="42" customFormat="1" outlineLevel="5">
      <c r="A59" s="188" t="s">
        <v>203</v>
      </c>
      <c r="B59" s="23" t="s">
        <v>28</v>
      </c>
      <c r="C59" s="23" t="s">
        <v>27</v>
      </c>
      <c r="D59" s="23" t="s">
        <v>60</v>
      </c>
      <c r="E59" s="24">
        <v>247</v>
      </c>
      <c r="F59" s="25"/>
      <c r="G59" s="25"/>
      <c r="H59" s="26">
        <v>4287322</v>
      </c>
      <c r="I59" s="27">
        <v>3630991</v>
      </c>
      <c r="J59" s="289">
        <v>2887642.84</v>
      </c>
      <c r="K59" s="28">
        <f t="shared" si="1"/>
        <v>743348.16000000015</v>
      </c>
      <c r="L59" s="33"/>
      <c r="M59" s="33"/>
    </row>
    <row r="60" spans="1:13" s="42" customFormat="1" ht="60" outlineLevel="5">
      <c r="A60" s="188" t="s">
        <v>67</v>
      </c>
      <c r="B60" s="23" t="s">
        <v>28</v>
      </c>
      <c r="C60" s="23" t="s">
        <v>27</v>
      </c>
      <c r="D60" s="23" t="s">
        <v>60</v>
      </c>
      <c r="E60" s="24" t="s">
        <v>68</v>
      </c>
      <c r="F60" s="25"/>
      <c r="G60" s="25"/>
      <c r="H60" s="26">
        <v>3896374</v>
      </c>
      <c r="I60" s="27">
        <v>3896374</v>
      </c>
      <c r="J60" s="289">
        <v>3896374</v>
      </c>
      <c r="K60" s="28">
        <f t="shared" si="1"/>
        <v>0</v>
      </c>
      <c r="L60" s="33"/>
      <c r="M60" s="33"/>
    </row>
    <row r="61" spans="1:13" s="42" customFormat="1" ht="36" outlineLevel="5">
      <c r="A61" s="188" t="s">
        <v>163</v>
      </c>
      <c r="B61" s="23" t="s">
        <v>28</v>
      </c>
      <c r="C61" s="23" t="s">
        <v>27</v>
      </c>
      <c r="D61" s="23" t="s">
        <v>60</v>
      </c>
      <c r="E61" s="24" t="s">
        <v>219</v>
      </c>
      <c r="F61" s="25"/>
      <c r="G61" s="25"/>
      <c r="H61" s="26">
        <v>1000</v>
      </c>
      <c r="I61" s="27">
        <v>1000</v>
      </c>
      <c r="J61" s="44">
        <v>0</v>
      </c>
      <c r="K61" s="28">
        <f t="shared" si="1"/>
        <v>1000</v>
      </c>
      <c r="L61" s="57"/>
      <c r="M61" s="33"/>
    </row>
    <row r="62" spans="1:13" s="42" customFormat="1" ht="24" outlineLevel="5">
      <c r="A62" s="188" t="s">
        <v>69</v>
      </c>
      <c r="B62" s="23" t="s">
        <v>28</v>
      </c>
      <c r="C62" s="23" t="s">
        <v>27</v>
      </c>
      <c r="D62" s="23" t="s">
        <v>60</v>
      </c>
      <c r="E62" s="24" t="s">
        <v>70</v>
      </c>
      <c r="F62" s="25"/>
      <c r="G62" s="25"/>
      <c r="H62" s="26">
        <f>515628-1000</f>
        <v>514628</v>
      </c>
      <c r="I62" s="27">
        <v>311921</v>
      </c>
      <c r="J62" s="288">
        <v>292474.07</v>
      </c>
      <c r="K62" s="28">
        <f t="shared" si="1"/>
        <v>19446.929999999993</v>
      </c>
      <c r="L62" s="33"/>
      <c r="M62" s="33"/>
    </row>
    <row r="63" spans="1:13" s="42" customFormat="1" outlineLevel="5">
      <c r="A63" s="188" t="s">
        <v>71</v>
      </c>
      <c r="B63" s="23" t="s">
        <v>28</v>
      </c>
      <c r="C63" s="23" t="s">
        <v>27</v>
      </c>
      <c r="D63" s="23" t="s">
        <v>60</v>
      </c>
      <c r="E63" s="24" t="s">
        <v>72</v>
      </c>
      <c r="F63" s="25"/>
      <c r="G63" s="25"/>
      <c r="H63" s="26">
        <v>67019</v>
      </c>
      <c r="I63" s="27">
        <v>67019</v>
      </c>
      <c r="J63" s="44">
        <v>15898.03</v>
      </c>
      <c r="K63" s="28">
        <f t="shared" si="1"/>
        <v>51120.97</v>
      </c>
      <c r="L63" s="33"/>
      <c r="M63" s="33"/>
    </row>
    <row r="64" spans="1:13" s="42" customFormat="1" outlineLevel="5">
      <c r="A64" s="188" t="s">
        <v>73</v>
      </c>
      <c r="B64" s="23" t="s">
        <v>28</v>
      </c>
      <c r="C64" s="23" t="s">
        <v>27</v>
      </c>
      <c r="D64" s="23" t="s">
        <v>60</v>
      </c>
      <c r="E64" s="24">
        <v>853</v>
      </c>
      <c r="F64" s="25"/>
      <c r="G64" s="25"/>
      <c r="H64" s="26">
        <v>653</v>
      </c>
      <c r="I64" s="27">
        <v>653</v>
      </c>
      <c r="J64" s="44">
        <v>0</v>
      </c>
      <c r="K64" s="28">
        <f t="shared" si="1"/>
        <v>653</v>
      </c>
      <c r="L64" s="33"/>
      <c r="M64" s="33"/>
    </row>
    <row r="65" spans="1:13" s="39" customFormat="1" outlineLevel="3">
      <c r="A65" s="45" t="s">
        <v>238</v>
      </c>
      <c r="B65" s="34" t="s">
        <v>28</v>
      </c>
      <c r="C65" s="34" t="s">
        <v>27</v>
      </c>
      <c r="D65" s="29" t="s">
        <v>239</v>
      </c>
      <c r="E65" s="35" t="s">
        <v>29</v>
      </c>
      <c r="F65" s="29"/>
      <c r="G65" s="29"/>
      <c r="H65" s="36">
        <f>SUM(H66:H67)</f>
        <v>25000000</v>
      </c>
      <c r="I65" s="36">
        <f>SUM(I66:I67)</f>
        <v>0</v>
      </c>
      <c r="J65" s="32">
        <f>SUM(J66:J67)</f>
        <v>0</v>
      </c>
      <c r="K65" s="37">
        <f>SUM(K66:K67)</f>
        <v>0</v>
      </c>
      <c r="L65" s="38"/>
      <c r="M65" s="38"/>
    </row>
    <row r="66" spans="1:13" s="42" customFormat="1" ht="36" outlineLevel="5">
      <c r="A66" s="188" t="s">
        <v>30</v>
      </c>
      <c r="B66" s="23" t="s">
        <v>28</v>
      </c>
      <c r="C66" s="23" t="s">
        <v>27</v>
      </c>
      <c r="D66" s="23" t="s">
        <v>239</v>
      </c>
      <c r="E66" s="24" t="s">
        <v>31</v>
      </c>
      <c r="F66" s="23" t="s">
        <v>252</v>
      </c>
      <c r="G66" s="23" t="s">
        <v>36</v>
      </c>
      <c r="H66" s="290">
        <v>24750000</v>
      </c>
      <c r="I66" s="40">
        <v>0</v>
      </c>
      <c r="J66" s="41">
        <v>0</v>
      </c>
      <c r="K66" s="28">
        <f>I66-J66</f>
        <v>0</v>
      </c>
      <c r="L66" s="33"/>
      <c r="M66" s="33"/>
    </row>
    <row r="67" spans="1:13" s="42" customFormat="1" ht="36" outlineLevel="5">
      <c r="A67" s="188" t="s">
        <v>30</v>
      </c>
      <c r="B67" s="23" t="s">
        <v>28</v>
      </c>
      <c r="C67" s="23" t="s">
        <v>27</v>
      </c>
      <c r="D67" s="23" t="s">
        <v>239</v>
      </c>
      <c r="E67" s="24" t="s">
        <v>31</v>
      </c>
      <c r="F67" s="23" t="s">
        <v>252</v>
      </c>
      <c r="G67" s="23" t="s">
        <v>35</v>
      </c>
      <c r="H67" s="290">
        <v>250000</v>
      </c>
      <c r="I67" s="40">
        <v>0</v>
      </c>
      <c r="J67" s="41">
        <v>0</v>
      </c>
      <c r="K67" s="28">
        <f>I67-J67</f>
        <v>0</v>
      </c>
      <c r="L67" s="33"/>
      <c r="M67" s="33"/>
    </row>
    <row r="68" spans="1:13" s="39" customFormat="1" ht="48" outlineLevel="3">
      <c r="A68" s="45" t="s">
        <v>75</v>
      </c>
      <c r="B68" s="34" t="s">
        <v>28</v>
      </c>
      <c r="C68" s="34" t="s">
        <v>27</v>
      </c>
      <c r="D68" s="34" t="s">
        <v>76</v>
      </c>
      <c r="E68" s="35" t="s">
        <v>29</v>
      </c>
      <c r="F68" s="29"/>
      <c r="G68" s="29"/>
      <c r="H68" s="36">
        <f>SUM(H69)</f>
        <v>0</v>
      </c>
      <c r="I68" s="22">
        <f>SUM(I69)</f>
        <v>0</v>
      </c>
      <c r="J68" s="37">
        <f>SUM(J69)</f>
        <v>0</v>
      </c>
      <c r="K68" s="37">
        <f>SUM(K69)</f>
        <v>0</v>
      </c>
      <c r="L68" s="38"/>
      <c r="M68" s="38"/>
    </row>
    <row r="69" spans="1:13" s="42" customFormat="1" ht="60" outlineLevel="5">
      <c r="A69" s="188" t="s">
        <v>48</v>
      </c>
      <c r="B69" s="23" t="s">
        <v>28</v>
      </c>
      <c r="C69" s="23" t="s">
        <v>27</v>
      </c>
      <c r="D69" s="23" t="s">
        <v>76</v>
      </c>
      <c r="E69" s="24" t="s">
        <v>49</v>
      </c>
      <c r="F69" s="25"/>
      <c r="G69" s="25"/>
      <c r="H69" s="26">
        <v>0</v>
      </c>
      <c r="I69" s="27">
        <v>0</v>
      </c>
      <c r="J69" s="41">
        <v>0</v>
      </c>
      <c r="K69" s="28">
        <f>I69-J69</f>
        <v>0</v>
      </c>
      <c r="L69" s="33"/>
      <c r="M69" s="33"/>
    </row>
    <row r="70" spans="1:13" s="58" customFormat="1" ht="48" outlineLevel="5">
      <c r="A70" s="45" t="s">
        <v>201</v>
      </c>
      <c r="B70" s="34" t="s">
        <v>28</v>
      </c>
      <c r="C70" s="34" t="s">
        <v>27</v>
      </c>
      <c r="D70" s="34" t="s">
        <v>262</v>
      </c>
      <c r="E70" s="35" t="s">
        <v>29</v>
      </c>
      <c r="F70" s="29"/>
      <c r="G70" s="29"/>
      <c r="H70" s="36">
        <f>SUM(H71)</f>
        <v>750000</v>
      </c>
      <c r="I70" s="36">
        <f>SUM(I71)</f>
        <v>750000</v>
      </c>
      <c r="J70" s="32">
        <f>SUM(J71)</f>
        <v>471000</v>
      </c>
      <c r="K70" s="37">
        <f>SUM(K71)</f>
        <v>279000</v>
      </c>
      <c r="L70" s="33"/>
      <c r="M70" s="38"/>
    </row>
    <row r="71" spans="1:13" s="58" customFormat="1" ht="60" outlineLevel="5">
      <c r="A71" s="188" t="s">
        <v>48</v>
      </c>
      <c r="B71" s="23" t="s">
        <v>28</v>
      </c>
      <c r="C71" s="23" t="s">
        <v>27</v>
      </c>
      <c r="D71" s="23" t="s">
        <v>262</v>
      </c>
      <c r="E71" s="24">
        <v>244</v>
      </c>
      <c r="F71" s="59"/>
      <c r="G71" s="59"/>
      <c r="H71" s="60">
        <v>750000</v>
      </c>
      <c r="I71" s="61">
        <v>750000</v>
      </c>
      <c r="J71" s="62">
        <v>471000</v>
      </c>
      <c r="K71" s="254">
        <f>I71-J71</f>
        <v>279000</v>
      </c>
      <c r="L71" s="33"/>
      <c r="M71" s="38"/>
    </row>
    <row r="72" spans="1:13" s="42" customFormat="1" ht="60" outlineLevel="5">
      <c r="A72" s="45" t="s">
        <v>258</v>
      </c>
      <c r="B72" s="34">
        <v>148</v>
      </c>
      <c r="C72" s="34" t="s">
        <v>27</v>
      </c>
      <c r="D72" s="34" t="s">
        <v>259</v>
      </c>
      <c r="E72" s="35" t="s">
        <v>29</v>
      </c>
      <c r="F72" s="29"/>
      <c r="G72" s="29"/>
      <c r="H72" s="36">
        <f>SUM(H73:H76)</f>
        <v>200460036</v>
      </c>
      <c r="I72" s="36">
        <f>SUM(I73:I76)</f>
        <v>84458866.200000003</v>
      </c>
      <c r="J72" s="32">
        <f>SUM(J73:J76)</f>
        <v>0</v>
      </c>
      <c r="K72" s="271">
        <f>K73+K74+K75+K76</f>
        <v>84458866.200000003</v>
      </c>
      <c r="L72" s="33"/>
      <c r="M72" s="33"/>
    </row>
    <row r="73" spans="1:13" s="33" customFormat="1" ht="36" outlineLevel="5">
      <c r="A73" s="332" t="s">
        <v>48</v>
      </c>
      <c r="B73" s="50" t="s">
        <v>28</v>
      </c>
      <c r="C73" s="50" t="s">
        <v>27</v>
      </c>
      <c r="D73" s="50" t="s">
        <v>259</v>
      </c>
      <c r="E73" s="51">
        <v>812</v>
      </c>
      <c r="F73" s="52" t="s">
        <v>261</v>
      </c>
      <c r="G73" s="23" t="s">
        <v>35</v>
      </c>
      <c r="H73" s="291">
        <f>2004636-310469.47</f>
        <v>1694166.53</v>
      </c>
      <c r="I73" s="291">
        <v>534119</v>
      </c>
      <c r="J73" s="44">
        <v>0</v>
      </c>
      <c r="K73" s="272">
        <f>I73-J73</f>
        <v>534119</v>
      </c>
    </row>
    <row r="74" spans="1:13" s="54" customFormat="1" ht="36" outlineLevel="5">
      <c r="A74" s="333"/>
      <c r="B74" s="50" t="s">
        <v>28</v>
      </c>
      <c r="C74" s="50" t="s">
        <v>27</v>
      </c>
      <c r="D74" s="50" t="s">
        <v>259</v>
      </c>
      <c r="E74" s="51">
        <v>812</v>
      </c>
      <c r="F74" s="52" t="s">
        <v>261</v>
      </c>
      <c r="G74" s="23" t="s">
        <v>36</v>
      </c>
      <c r="H74" s="291">
        <f>198455400-30736477.73</f>
        <v>167718922.27000001</v>
      </c>
      <c r="I74" s="291">
        <v>52877800</v>
      </c>
      <c r="J74" s="44">
        <v>0</v>
      </c>
      <c r="K74" s="272">
        <f>I74-J74</f>
        <v>52877800</v>
      </c>
      <c r="L74" s="33"/>
      <c r="M74" s="33"/>
    </row>
    <row r="75" spans="1:13" s="54" customFormat="1" ht="36" outlineLevel="5">
      <c r="A75" s="332" t="s">
        <v>131</v>
      </c>
      <c r="B75" s="50" t="s">
        <v>28</v>
      </c>
      <c r="C75" s="50" t="s">
        <v>27</v>
      </c>
      <c r="D75" s="50" t="s">
        <v>259</v>
      </c>
      <c r="E75" s="51">
        <v>813</v>
      </c>
      <c r="F75" s="52" t="s">
        <v>261</v>
      </c>
      <c r="G75" s="50" t="s">
        <v>35</v>
      </c>
      <c r="H75" s="291">
        <v>310469.46999999997</v>
      </c>
      <c r="I75" s="291">
        <v>310469.46999999997</v>
      </c>
      <c r="J75" s="44">
        <v>0</v>
      </c>
      <c r="K75" s="272">
        <f>I75-J75</f>
        <v>310469.46999999997</v>
      </c>
      <c r="L75" s="33"/>
      <c r="M75" s="33"/>
    </row>
    <row r="76" spans="1:13" s="54" customFormat="1" ht="36" outlineLevel="5">
      <c r="A76" s="333"/>
      <c r="B76" s="50" t="s">
        <v>28</v>
      </c>
      <c r="C76" s="50" t="s">
        <v>27</v>
      </c>
      <c r="D76" s="50" t="s">
        <v>259</v>
      </c>
      <c r="E76" s="51">
        <v>813</v>
      </c>
      <c r="F76" s="52" t="s">
        <v>261</v>
      </c>
      <c r="G76" s="50" t="s">
        <v>36</v>
      </c>
      <c r="H76" s="291">
        <v>30736477.73</v>
      </c>
      <c r="I76" s="291">
        <v>30736477.73</v>
      </c>
      <c r="J76" s="44">
        <v>0</v>
      </c>
      <c r="K76" s="272">
        <f>I76-J76</f>
        <v>30736477.73</v>
      </c>
      <c r="L76" s="33"/>
      <c r="M76" s="33"/>
    </row>
    <row r="77" spans="1:13" s="39" customFormat="1" ht="72" outlineLevel="3">
      <c r="A77" s="45" t="s">
        <v>77</v>
      </c>
      <c r="B77" s="34" t="s">
        <v>28</v>
      </c>
      <c r="C77" s="34" t="s">
        <v>78</v>
      </c>
      <c r="D77" s="34" t="s">
        <v>79</v>
      </c>
      <c r="E77" s="35" t="s">
        <v>29</v>
      </c>
      <c r="F77" s="29"/>
      <c r="G77" s="29"/>
      <c r="H77" s="36">
        <f>SUM(H78:H79)</f>
        <v>172015200</v>
      </c>
      <c r="I77" s="22">
        <f>SUM(I78:I79)</f>
        <v>117956800</v>
      </c>
      <c r="J77" s="37">
        <f>SUM(J78:J79)</f>
        <v>117025946.95</v>
      </c>
      <c r="K77" s="56">
        <f>SUM(K78:K79)</f>
        <v>930853.04999999527</v>
      </c>
      <c r="L77" s="38"/>
      <c r="M77" s="38"/>
    </row>
    <row r="78" spans="1:13" s="42" customFormat="1" outlineLevel="5">
      <c r="A78" s="188" t="s">
        <v>30</v>
      </c>
      <c r="B78" s="23" t="s">
        <v>28</v>
      </c>
      <c r="C78" s="23" t="s">
        <v>78</v>
      </c>
      <c r="D78" s="23" t="s">
        <v>79</v>
      </c>
      <c r="E78" s="24" t="s">
        <v>31</v>
      </c>
      <c r="F78" s="25"/>
      <c r="G78" s="25"/>
      <c r="H78" s="26">
        <v>1200000</v>
      </c>
      <c r="I78" s="27">
        <v>830000</v>
      </c>
      <c r="J78" s="44">
        <v>645642.07999999996</v>
      </c>
      <c r="K78" s="28">
        <f>I78-J78</f>
        <v>184357.92000000004</v>
      </c>
      <c r="L78" s="33"/>
      <c r="M78" s="33"/>
    </row>
    <row r="79" spans="1:13" s="42" customFormat="1" ht="36" outlineLevel="5">
      <c r="A79" s="43" t="s">
        <v>37</v>
      </c>
      <c r="B79" s="23" t="s">
        <v>28</v>
      </c>
      <c r="C79" s="23" t="s">
        <v>78</v>
      </c>
      <c r="D79" s="23" t="s">
        <v>79</v>
      </c>
      <c r="E79" s="24" t="s">
        <v>80</v>
      </c>
      <c r="F79" s="25"/>
      <c r="G79" s="25"/>
      <c r="H79" s="65">
        <v>170815200</v>
      </c>
      <c r="I79" s="27">
        <v>117126800</v>
      </c>
      <c r="J79" s="44">
        <v>116380304.87</v>
      </c>
      <c r="K79" s="28">
        <f>I79-J79</f>
        <v>746495.12999999523</v>
      </c>
      <c r="L79" s="33"/>
      <c r="M79" s="33"/>
    </row>
    <row r="80" spans="1:13" s="39" customFormat="1" ht="60" outlineLevel="3">
      <c r="A80" s="45" t="s">
        <v>81</v>
      </c>
      <c r="B80" s="34" t="s">
        <v>28</v>
      </c>
      <c r="C80" s="34" t="s">
        <v>78</v>
      </c>
      <c r="D80" s="34" t="s">
        <v>82</v>
      </c>
      <c r="E80" s="35" t="s">
        <v>29</v>
      </c>
      <c r="F80" s="29"/>
      <c r="G80" s="29"/>
      <c r="H80" s="36">
        <f>SUM(H81:H81)</f>
        <v>75731500</v>
      </c>
      <c r="I80" s="22">
        <f>SUM(I81:I81)</f>
        <v>5174400</v>
      </c>
      <c r="J80" s="37">
        <f>SUM(J81:J81)</f>
        <v>5174400</v>
      </c>
      <c r="K80" s="66">
        <f>SUM(K81:K81)</f>
        <v>0</v>
      </c>
      <c r="L80" s="38"/>
      <c r="M80" s="38"/>
    </row>
    <row r="81" spans="1:13" s="42" customFormat="1" ht="36" outlineLevel="5">
      <c r="A81" s="188" t="s">
        <v>83</v>
      </c>
      <c r="B81" s="23" t="s">
        <v>28</v>
      </c>
      <c r="C81" s="23" t="s">
        <v>78</v>
      </c>
      <c r="D81" s="23" t="s">
        <v>82</v>
      </c>
      <c r="E81" s="24" t="s">
        <v>84</v>
      </c>
      <c r="F81" s="23" t="s">
        <v>235</v>
      </c>
      <c r="G81" s="23" t="s">
        <v>36</v>
      </c>
      <c r="H81" s="26">
        <v>75731500</v>
      </c>
      <c r="I81" s="40">
        <v>5174400</v>
      </c>
      <c r="J81" s="44">
        <v>5174400</v>
      </c>
      <c r="K81" s="67">
        <f>I81-J81</f>
        <v>0</v>
      </c>
      <c r="L81" s="68"/>
      <c r="M81" s="33"/>
    </row>
    <row r="82" spans="1:13" s="39" customFormat="1" ht="24" outlineLevel="3">
      <c r="A82" s="45" t="s">
        <v>59</v>
      </c>
      <c r="B82" s="34" t="s">
        <v>28</v>
      </c>
      <c r="C82" s="34" t="s">
        <v>86</v>
      </c>
      <c r="D82" s="34" t="s">
        <v>87</v>
      </c>
      <c r="E82" s="35" t="s">
        <v>29</v>
      </c>
      <c r="F82" s="29"/>
      <c r="G82" s="29"/>
      <c r="H82" s="36">
        <f>SUM(H83:H93)</f>
        <v>3695696989.25</v>
      </c>
      <c r="I82" s="22">
        <f>SUM(I83:I93)</f>
        <v>2460522736</v>
      </c>
      <c r="J82" s="37">
        <f>SUM(J83:J93)</f>
        <v>2449468373.4000001</v>
      </c>
      <c r="K82" s="66">
        <f>SUM(K83:K93)</f>
        <v>11054362.600000001</v>
      </c>
      <c r="L82" s="38"/>
      <c r="M82" s="38"/>
    </row>
    <row r="83" spans="1:13" s="42" customFormat="1" outlineLevel="5">
      <c r="A83" s="188" t="s">
        <v>61</v>
      </c>
      <c r="B83" s="23" t="s">
        <v>28</v>
      </c>
      <c r="C83" s="23" t="s">
        <v>86</v>
      </c>
      <c r="D83" s="23" t="s">
        <v>87</v>
      </c>
      <c r="E83" s="24" t="s">
        <v>62</v>
      </c>
      <c r="F83" s="25"/>
      <c r="G83" s="25"/>
      <c r="H83" s="26">
        <v>130027146</v>
      </c>
      <c r="I83" s="40">
        <v>83340996</v>
      </c>
      <c r="J83" s="289">
        <v>79580368.109999999</v>
      </c>
      <c r="K83" s="28">
        <f t="shared" ref="K83:K112" si="2">I83-J83</f>
        <v>3760627.8900000006</v>
      </c>
      <c r="L83" s="33"/>
      <c r="M83" s="33"/>
    </row>
    <row r="84" spans="1:13" s="42" customFormat="1" ht="24" outlineLevel="5">
      <c r="A84" s="188" t="s">
        <v>88</v>
      </c>
      <c r="B84" s="23" t="s">
        <v>28</v>
      </c>
      <c r="C84" s="23" t="s">
        <v>86</v>
      </c>
      <c r="D84" s="23" t="s">
        <v>87</v>
      </c>
      <c r="E84" s="24">
        <v>112</v>
      </c>
      <c r="F84" s="25"/>
      <c r="G84" s="25"/>
      <c r="H84" s="26">
        <v>0</v>
      </c>
      <c r="I84" s="40">
        <v>0</v>
      </c>
      <c r="J84" s="44">
        <v>0</v>
      </c>
      <c r="K84" s="28">
        <f t="shared" si="2"/>
        <v>0</v>
      </c>
      <c r="L84" s="33"/>
      <c r="M84" s="33"/>
    </row>
    <row r="85" spans="1:13" s="42" customFormat="1" ht="48" outlineLevel="5">
      <c r="A85" s="188" t="s">
        <v>63</v>
      </c>
      <c r="B85" s="23" t="s">
        <v>28</v>
      </c>
      <c r="C85" s="23" t="s">
        <v>86</v>
      </c>
      <c r="D85" s="23" t="s">
        <v>87</v>
      </c>
      <c r="E85" s="24" t="s">
        <v>64</v>
      </c>
      <c r="F85" s="25"/>
      <c r="G85" s="25"/>
      <c r="H85" s="26">
        <v>39268194</v>
      </c>
      <c r="I85" s="40">
        <v>25169300</v>
      </c>
      <c r="J85" s="289">
        <v>23588939.07</v>
      </c>
      <c r="K85" s="28">
        <f t="shared" si="2"/>
        <v>1580360.9299999997</v>
      </c>
      <c r="L85" s="33"/>
      <c r="M85" s="33"/>
    </row>
    <row r="86" spans="1:13" s="42" customFormat="1" ht="24" outlineLevel="5">
      <c r="A86" s="188" t="s">
        <v>65</v>
      </c>
      <c r="B86" s="23" t="s">
        <v>28</v>
      </c>
      <c r="C86" s="23" t="s">
        <v>86</v>
      </c>
      <c r="D86" s="23" t="s">
        <v>87</v>
      </c>
      <c r="E86" s="24" t="s">
        <v>66</v>
      </c>
      <c r="F86" s="25"/>
      <c r="G86" s="25"/>
      <c r="H86" s="26">
        <v>465168</v>
      </c>
      <c r="I86" s="40">
        <v>310400</v>
      </c>
      <c r="J86" s="44">
        <v>213301.34</v>
      </c>
      <c r="K86" s="28">
        <f t="shared" si="2"/>
        <v>97098.66</v>
      </c>
      <c r="L86" s="33"/>
      <c r="M86" s="33"/>
    </row>
    <row r="87" spans="1:13" s="42" customFormat="1" outlineLevel="5">
      <c r="A87" s="188" t="s">
        <v>30</v>
      </c>
      <c r="B87" s="23" t="s">
        <v>28</v>
      </c>
      <c r="C87" s="23" t="s">
        <v>86</v>
      </c>
      <c r="D87" s="23" t="s">
        <v>87</v>
      </c>
      <c r="E87" s="24" t="s">
        <v>31</v>
      </c>
      <c r="F87" s="25"/>
      <c r="G87" s="25"/>
      <c r="H87" s="26">
        <v>29589568.25</v>
      </c>
      <c r="I87" s="40">
        <v>18962400</v>
      </c>
      <c r="J87" s="44">
        <v>14262523.189999999</v>
      </c>
      <c r="K87" s="28">
        <f t="shared" si="2"/>
        <v>4699876.8100000005</v>
      </c>
      <c r="L87" s="33"/>
      <c r="M87" s="33"/>
    </row>
    <row r="88" spans="1:13" s="42" customFormat="1" outlineLevel="5">
      <c r="A88" s="188" t="s">
        <v>203</v>
      </c>
      <c r="B88" s="23" t="s">
        <v>28</v>
      </c>
      <c r="C88" s="23" t="s">
        <v>86</v>
      </c>
      <c r="D88" s="23" t="s">
        <v>87</v>
      </c>
      <c r="E88" s="24">
        <v>247</v>
      </c>
      <c r="F88" s="25"/>
      <c r="G88" s="25"/>
      <c r="H88" s="26">
        <v>4091253</v>
      </c>
      <c r="I88" s="40">
        <v>3068200</v>
      </c>
      <c r="J88" s="44">
        <v>2191071.69</v>
      </c>
      <c r="K88" s="28">
        <f t="shared" si="2"/>
        <v>877128.31</v>
      </c>
      <c r="L88" s="33"/>
      <c r="M88" s="33"/>
    </row>
    <row r="89" spans="1:13" s="42" customFormat="1" ht="60" outlineLevel="5">
      <c r="A89" s="188" t="s">
        <v>67</v>
      </c>
      <c r="B89" s="23" t="s">
        <v>28</v>
      </c>
      <c r="C89" s="23" t="s">
        <v>86</v>
      </c>
      <c r="D89" s="23" t="s">
        <v>87</v>
      </c>
      <c r="E89" s="24" t="s">
        <v>68</v>
      </c>
      <c r="F89" s="25"/>
      <c r="G89" s="25"/>
      <c r="H89" s="26">
        <v>3491217360</v>
      </c>
      <c r="I89" s="40">
        <v>2328933240</v>
      </c>
      <c r="J89" s="289">
        <v>2328933240</v>
      </c>
      <c r="K89" s="28">
        <f t="shared" si="2"/>
        <v>0</v>
      </c>
      <c r="L89" s="33"/>
      <c r="M89" s="33"/>
    </row>
    <row r="90" spans="1:13" s="42" customFormat="1" ht="24" outlineLevel="5">
      <c r="A90" s="188" t="s">
        <v>52</v>
      </c>
      <c r="B90" s="23" t="s">
        <v>28</v>
      </c>
      <c r="C90" s="23" t="s">
        <v>86</v>
      </c>
      <c r="D90" s="23" t="s">
        <v>87</v>
      </c>
      <c r="E90" s="24" t="s">
        <v>53</v>
      </c>
      <c r="F90" s="25"/>
      <c r="G90" s="25"/>
      <c r="H90" s="26">
        <v>0</v>
      </c>
      <c r="I90" s="40">
        <v>0</v>
      </c>
      <c r="J90" s="44">
        <v>0</v>
      </c>
      <c r="K90" s="28">
        <f t="shared" si="2"/>
        <v>0</v>
      </c>
      <c r="L90" s="33"/>
      <c r="M90" s="33"/>
    </row>
    <row r="91" spans="1:13" s="42" customFormat="1" ht="24" outlineLevel="5">
      <c r="A91" s="188" t="s">
        <v>69</v>
      </c>
      <c r="B91" s="23" t="s">
        <v>28</v>
      </c>
      <c r="C91" s="23" t="s">
        <v>86</v>
      </c>
      <c r="D91" s="23" t="s">
        <v>87</v>
      </c>
      <c r="E91" s="24" t="s">
        <v>70</v>
      </c>
      <c r="F91" s="25"/>
      <c r="G91" s="25"/>
      <c r="H91" s="26">
        <v>923473</v>
      </c>
      <c r="I91" s="40">
        <v>692600</v>
      </c>
      <c r="J91" s="44">
        <v>678838</v>
      </c>
      <c r="K91" s="28">
        <f t="shared" si="2"/>
        <v>13762</v>
      </c>
      <c r="L91" s="33"/>
      <c r="M91" s="33"/>
    </row>
    <row r="92" spans="1:13" s="42" customFormat="1" outlineLevel="5">
      <c r="A92" s="188" t="s">
        <v>71</v>
      </c>
      <c r="B92" s="23" t="s">
        <v>28</v>
      </c>
      <c r="C92" s="23" t="s">
        <v>86</v>
      </c>
      <c r="D92" s="23" t="s">
        <v>87</v>
      </c>
      <c r="E92" s="24" t="s">
        <v>72</v>
      </c>
      <c r="F92" s="25"/>
      <c r="G92" s="25"/>
      <c r="H92" s="26">
        <v>36851</v>
      </c>
      <c r="I92" s="40">
        <v>27600</v>
      </c>
      <c r="J92" s="44">
        <v>20092</v>
      </c>
      <c r="K92" s="28">
        <f t="shared" si="2"/>
        <v>7508</v>
      </c>
      <c r="L92" s="33"/>
      <c r="M92" s="33"/>
    </row>
    <row r="93" spans="1:13" s="42" customFormat="1" outlineLevel="5">
      <c r="A93" s="188" t="s">
        <v>73</v>
      </c>
      <c r="B93" s="23" t="s">
        <v>28</v>
      </c>
      <c r="C93" s="23" t="s">
        <v>86</v>
      </c>
      <c r="D93" s="23" t="s">
        <v>87</v>
      </c>
      <c r="E93" s="24">
        <v>853</v>
      </c>
      <c r="F93" s="25"/>
      <c r="G93" s="25"/>
      <c r="H93" s="26">
        <v>77976</v>
      </c>
      <c r="I93" s="40">
        <v>18000</v>
      </c>
      <c r="J93" s="44">
        <v>0</v>
      </c>
      <c r="K93" s="28">
        <f t="shared" si="2"/>
        <v>18000</v>
      </c>
      <c r="L93" s="33"/>
      <c r="M93" s="33"/>
    </row>
    <row r="94" spans="1:13" s="58" customFormat="1" ht="96" outlineLevel="5">
      <c r="A94" s="45" t="s">
        <v>202</v>
      </c>
      <c r="B94" s="34" t="s">
        <v>28</v>
      </c>
      <c r="C94" s="34" t="s">
        <v>86</v>
      </c>
      <c r="D94" s="34">
        <v>2220681950</v>
      </c>
      <c r="E94" s="35" t="s">
        <v>29</v>
      </c>
      <c r="F94" s="69"/>
      <c r="G94" s="69"/>
      <c r="H94" s="70">
        <f>SUM(H95:H95)</f>
        <v>3025800</v>
      </c>
      <c r="I94" s="71">
        <f>SUM(I95:I95)</f>
        <v>756200</v>
      </c>
      <c r="J94" s="72">
        <f>SUM(J95:J95)</f>
        <v>651102.06999999995</v>
      </c>
      <c r="K94" s="72">
        <f>SUM(K95:K95)</f>
        <v>105097.93000000005</v>
      </c>
      <c r="L94" s="38"/>
      <c r="M94" s="38"/>
    </row>
    <row r="95" spans="1:13" s="42" customFormat="1" outlineLevel="5">
      <c r="A95" s="188" t="s">
        <v>61</v>
      </c>
      <c r="B95" s="23" t="s">
        <v>28</v>
      </c>
      <c r="C95" s="23" t="s">
        <v>86</v>
      </c>
      <c r="D95" s="23">
        <v>2220681950</v>
      </c>
      <c r="E95" s="24">
        <v>631</v>
      </c>
      <c r="F95" s="25"/>
      <c r="G95" s="25"/>
      <c r="H95" s="26">
        <v>3025800</v>
      </c>
      <c r="I95" s="40">
        <v>756200</v>
      </c>
      <c r="J95" s="44">
        <v>651102.06999999995</v>
      </c>
      <c r="K95" s="28">
        <f t="shared" si="2"/>
        <v>105097.93000000005</v>
      </c>
      <c r="L95" s="38"/>
      <c r="M95" s="38"/>
    </row>
    <row r="96" spans="1:13" s="39" customFormat="1" ht="108" outlineLevel="5">
      <c r="A96" s="73" t="s">
        <v>240</v>
      </c>
      <c r="B96" s="34">
        <v>148</v>
      </c>
      <c r="C96" s="34">
        <v>1003</v>
      </c>
      <c r="D96" s="74" t="s">
        <v>241</v>
      </c>
      <c r="E96" s="35" t="s">
        <v>29</v>
      </c>
      <c r="F96" s="34"/>
      <c r="G96" s="34"/>
      <c r="H96" s="71">
        <f>SUM(H97)</f>
        <v>0</v>
      </c>
      <c r="I96" s="71">
        <f>SUM(I97)</f>
        <v>0</v>
      </c>
      <c r="J96" s="72">
        <f>SUM(J97)</f>
        <v>0</v>
      </c>
      <c r="K96" s="75">
        <f>SUM(K97)</f>
        <v>0</v>
      </c>
      <c r="L96" s="38"/>
      <c r="M96" s="38"/>
    </row>
    <row r="97" spans="1:13" s="78" customFormat="1" ht="36" outlineLevel="5">
      <c r="A97" s="76" t="s">
        <v>92</v>
      </c>
      <c r="B97" s="23">
        <v>148</v>
      </c>
      <c r="C97" s="23">
        <v>1003</v>
      </c>
      <c r="D97" s="77" t="s">
        <v>241</v>
      </c>
      <c r="E97" s="24">
        <v>322</v>
      </c>
      <c r="F97" s="292" t="s">
        <v>250</v>
      </c>
      <c r="G97" s="23" t="s">
        <v>36</v>
      </c>
      <c r="H97" s="26">
        <v>0</v>
      </c>
      <c r="I97" s="40">
        <v>0</v>
      </c>
      <c r="J97" s="41">
        <v>0</v>
      </c>
      <c r="K97" s="28">
        <f>I97-J97</f>
        <v>0</v>
      </c>
      <c r="L97" s="38"/>
      <c r="M97" s="38"/>
    </row>
    <row r="98" spans="1:13" s="78" customFormat="1" ht="108" outlineLevel="5">
      <c r="A98" s="45" t="s">
        <v>240</v>
      </c>
      <c r="B98" s="29">
        <v>148</v>
      </c>
      <c r="C98" s="29">
        <v>1003</v>
      </c>
      <c r="D98" s="29" t="s">
        <v>266</v>
      </c>
      <c r="E98" s="30">
        <v>322</v>
      </c>
      <c r="F98" s="29" t="s">
        <v>250</v>
      </c>
      <c r="G98" s="29" t="s">
        <v>36</v>
      </c>
      <c r="H98" s="31">
        <v>8806300</v>
      </c>
      <c r="I98" s="31">
        <v>8806300</v>
      </c>
      <c r="J98" s="293">
        <v>8806300</v>
      </c>
      <c r="K98" s="273">
        <f>I98-J98</f>
        <v>0</v>
      </c>
      <c r="L98" s="38"/>
      <c r="M98" s="38"/>
    </row>
    <row r="99" spans="1:13" s="78" customFormat="1" ht="72" outlineLevel="5">
      <c r="A99" s="45" t="s">
        <v>263</v>
      </c>
      <c r="B99" s="29">
        <v>148</v>
      </c>
      <c r="C99" s="29">
        <v>1003</v>
      </c>
      <c r="D99" s="29">
        <v>9990099300</v>
      </c>
      <c r="E99" s="35" t="s">
        <v>29</v>
      </c>
      <c r="F99" s="29"/>
      <c r="G99" s="29"/>
      <c r="H99" s="31">
        <f>H100+H101</f>
        <v>99314100</v>
      </c>
      <c r="I99" s="31">
        <f>I100+I101</f>
        <v>180900</v>
      </c>
      <c r="J99" s="293">
        <f>J100+J101</f>
        <v>180900</v>
      </c>
      <c r="K99" s="274">
        <f>SUM(K100:K101)</f>
        <v>0</v>
      </c>
      <c r="L99" s="38"/>
      <c r="M99" s="38"/>
    </row>
    <row r="100" spans="1:13" s="262" customFormat="1" outlineLevel="5">
      <c r="A100" s="263" t="s">
        <v>30</v>
      </c>
      <c r="B100" s="50">
        <v>148</v>
      </c>
      <c r="C100" s="50">
        <v>1003</v>
      </c>
      <c r="D100" s="52">
        <v>9990099300</v>
      </c>
      <c r="E100" s="51">
        <v>244</v>
      </c>
      <c r="F100" s="294"/>
      <c r="G100" s="50"/>
      <c r="H100" s="65">
        <v>494100</v>
      </c>
      <c r="I100" s="27">
        <v>900</v>
      </c>
      <c r="J100" s="288">
        <v>900</v>
      </c>
      <c r="K100" s="275">
        <f>I100-J100</f>
        <v>0</v>
      </c>
    </row>
    <row r="101" spans="1:13" s="262" customFormat="1" ht="36" outlineLevel="5">
      <c r="A101" s="263" t="s">
        <v>139</v>
      </c>
      <c r="B101" s="50">
        <v>148</v>
      </c>
      <c r="C101" s="50">
        <v>1003</v>
      </c>
      <c r="D101" s="52">
        <v>9990099300</v>
      </c>
      <c r="E101" s="51">
        <v>313</v>
      </c>
      <c r="F101" s="294"/>
      <c r="G101" s="50"/>
      <c r="H101" s="65">
        <v>98820000</v>
      </c>
      <c r="I101" s="27">
        <v>180000</v>
      </c>
      <c r="J101" s="288">
        <v>180000</v>
      </c>
      <c r="K101" s="275">
        <f>I101-J101</f>
        <v>0</v>
      </c>
    </row>
    <row r="102" spans="1:13" s="39" customFormat="1" ht="36" outlineLevel="3">
      <c r="A102" s="45" t="s">
        <v>89</v>
      </c>
      <c r="B102" s="34" t="s">
        <v>28</v>
      </c>
      <c r="C102" s="34" t="s">
        <v>90</v>
      </c>
      <c r="D102" s="34" t="s">
        <v>91</v>
      </c>
      <c r="E102" s="35" t="s">
        <v>29</v>
      </c>
      <c r="F102" s="29"/>
      <c r="G102" s="29"/>
      <c r="H102" s="36">
        <f>SUM(H103:H104)</f>
        <v>154942300</v>
      </c>
      <c r="I102" s="55">
        <f>SUM(I103:I104)</f>
        <v>154942300</v>
      </c>
      <c r="J102" s="56">
        <f>SUM(J103:J104)</f>
        <v>154942300</v>
      </c>
      <c r="K102" s="79">
        <f>SUM(K103:K104)</f>
        <v>0</v>
      </c>
      <c r="L102" s="38"/>
      <c r="M102" s="38"/>
    </row>
    <row r="103" spans="1:13" s="87" customFormat="1" ht="36" outlineLevel="5">
      <c r="A103" s="190" t="s">
        <v>92</v>
      </c>
      <c r="B103" s="80" t="s">
        <v>28</v>
      </c>
      <c r="C103" s="80" t="s">
        <v>90</v>
      </c>
      <c r="D103" s="80" t="s">
        <v>91</v>
      </c>
      <c r="E103" s="81" t="s">
        <v>93</v>
      </c>
      <c r="F103" s="80" t="s">
        <v>210</v>
      </c>
      <c r="G103" s="80" t="s">
        <v>36</v>
      </c>
      <c r="H103" s="82">
        <v>0</v>
      </c>
      <c r="I103" s="83">
        <v>0</v>
      </c>
      <c r="J103" s="84">
        <v>0</v>
      </c>
      <c r="K103" s="85">
        <f t="shared" si="2"/>
        <v>0</v>
      </c>
      <c r="L103" s="86"/>
      <c r="M103" s="86"/>
    </row>
    <row r="104" spans="1:13" s="42" customFormat="1" ht="36" outlineLevel="5">
      <c r="A104" s="188" t="s">
        <v>92</v>
      </c>
      <c r="B104" s="23" t="s">
        <v>28</v>
      </c>
      <c r="C104" s="23" t="s">
        <v>90</v>
      </c>
      <c r="D104" s="23" t="s">
        <v>91</v>
      </c>
      <c r="E104" s="24" t="s">
        <v>93</v>
      </c>
      <c r="F104" s="23" t="s">
        <v>242</v>
      </c>
      <c r="G104" s="23" t="s">
        <v>36</v>
      </c>
      <c r="H104" s="26">
        <v>154942300</v>
      </c>
      <c r="I104" s="40">
        <v>154942300</v>
      </c>
      <c r="J104" s="289">
        <v>154942300</v>
      </c>
      <c r="K104" s="28">
        <f>I104-J104</f>
        <v>0</v>
      </c>
      <c r="L104" s="33"/>
      <c r="M104" s="33"/>
    </row>
    <row r="105" spans="1:13" s="39" customFormat="1" ht="48" outlineLevel="3">
      <c r="A105" s="45" t="s">
        <v>94</v>
      </c>
      <c r="B105" s="34" t="s">
        <v>28</v>
      </c>
      <c r="C105" s="34" t="s">
        <v>90</v>
      </c>
      <c r="D105" s="34" t="s">
        <v>95</v>
      </c>
      <c r="E105" s="35" t="s">
        <v>29</v>
      </c>
      <c r="F105" s="29"/>
      <c r="G105" s="29"/>
      <c r="H105" s="36">
        <f>SUM(H106:H107)</f>
        <v>206780300</v>
      </c>
      <c r="I105" s="22">
        <f>SUM(I106:I107)</f>
        <v>206780300</v>
      </c>
      <c r="J105" s="37">
        <f>SUM(J106:J107)</f>
        <v>206780300</v>
      </c>
      <c r="K105" s="66">
        <f>SUM(K106:K107)</f>
        <v>0</v>
      </c>
      <c r="L105" s="38"/>
      <c r="M105" s="38"/>
    </row>
    <row r="106" spans="1:13" s="87" customFormat="1" ht="36" outlineLevel="5">
      <c r="A106" s="88" t="s">
        <v>92</v>
      </c>
      <c r="B106" s="80" t="s">
        <v>28</v>
      </c>
      <c r="C106" s="80" t="s">
        <v>90</v>
      </c>
      <c r="D106" s="80" t="s">
        <v>95</v>
      </c>
      <c r="E106" s="81" t="s">
        <v>93</v>
      </c>
      <c r="F106" s="80" t="s">
        <v>211</v>
      </c>
      <c r="G106" s="80" t="s">
        <v>36</v>
      </c>
      <c r="H106" s="82">
        <v>0</v>
      </c>
      <c r="I106" s="83">
        <v>0</v>
      </c>
      <c r="J106" s="84">
        <v>0</v>
      </c>
      <c r="K106" s="85">
        <f t="shared" si="2"/>
        <v>0</v>
      </c>
      <c r="L106" s="86"/>
      <c r="M106" s="86"/>
    </row>
    <row r="107" spans="1:13" s="42" customFormat="1" ht="36" outlineLevel="5">
      <c r="A107" s="76" t="s">
        <v>92</v>
      </c>
      <c r="B107" s="23" t="s">
        <v>28</v>
      </c>
      <c r="C107" s="23" t="s">
        <v>90</v>
      </c>
      <c r="D107" s="23" t="s">
        <v>95</v>
      </c>
      <c r="E107" s="24" t="s">
        <v>93</v>
      </c>
      <c r="F107" s="23" t="s">
        <v>243</v>
      </c>
      <c r="G107" s="23" t="s">
        <v>36</v>
      </c>
      <c r="H107" s="26">
        <v>206780300</v>
      </c>
      <c r="I107" s="40">
        <v>206780300</v>
      </c>
      <c r="J107" s="289">
        <v>206780300</v>
      </c>
      <c r="K107" s="28">
        <f>I107-J107</f>
        <v>0</v>
      </c>
      <c r="L107" s="33"/>
      <c r="M107" s="33"/>
    </row>
    <row r="108" spans="1:13" s="39" customFormat="1" ht="24" outlineLevel="3">
      <c r="A108" s="191" t="s">
        <v>96</v>
      </c>
      <c r="B108" s="34" t="s">
        <v>28</v>
      </c>
      <c r="C108" s="34" t="s">
        <v>90</v>
      </c>
      <c r="D108" s="34" t="s">
        <v>97</v>
      </c>
      <c r="E108" s="35" t="s">
        <v>29</v>
      </c>
      <c r="F108" s="29"/>
      <c r="G108" s="29"/>
      <c r="H108" s="36">
        <f>SUM(H109)</f>
        <v>264942300</v>
      </c>
      <c r="I108" s="22">
        <f>SUM(I109)</f>
        <v>177020800</v>
      </c>
      <c r="J108" s="37">
        <f>SUM(J109)</f>
        <v>177020800</v>
      </c>
      <c r="K108" s="37">
        <f>SUM(K109)</f>
        <v>0</v>
      </c>
      <c r="L108" s="38"/>
      <c r="M108" s="89"/>
    </row>
    <row r="109" spans="1:13" s="42" customFormat="1" outlineLevel="5">
      <c r="A109" s="188" t="s">
        <v>92</v>
      </c>
      <c r="B109" s="23" t="s">
        <v>28</v>
      </c>
      <c r="C109" s="23" t="s">
        <v>90</v>
      </c>
      <c r="D109" s="23" t="s">
        <v>97</v>
      </c>
      <c r="E109" s="24" t="s">
        <v>93</v>
      </c>
      <c r="F109" s="25"/>
      <c r="G109" s="25"/>
      <c r="H109" s="26">
        <v>264942300</v>
      </c>
      <c r="I109" s="40">
        <v>177020800</v>
      </c>
      <c r="J109" s="289">
        <v>177020800</v>
      </c>
      <c r="K109" s="28">
        <f t="shared" si="2"/>
        <v>0</v>
      </c>
      <c r="L109" s="33"/>
      <c r="M109" s="33"/>
    </row>
    <row r="110" spans="1:13" s="39" customFormat="1" ht="36" outlineLevel="3">
      <c r="A110" s="45" t="s">
        <v>98</v>
      </c>
      <c r="B110" s="34" t="s">
        <v>28</v>
      </c>
      <c r="C110" s="34" t="s">
        <v>90</v>
      </c>
      <c r="D110" s="34">
        <v>2210252520</v>
      </c>
      <c r="E110" s="35" t="s">
        <v>29</v>
      </c>
      <c r="F110" s="29"/>
      <c r="G110" s="29"/>
      <c r="H110" s="36">
        <f>SUM(H111:H112)</f>
        <v>83238</v>
      </c>
      <c r="I110" s="22">
        <f>SUM(I111:I112)</f>
        <v>83238</v>
      </c>
      <c r="J110" s="37">
        <f>SUM(J111:J112)</f>
        <v>82617</v>
      </c>
      <c r="K110" s="37">
        <f>SUM(K111:K112)</f>
        <v>621</v>
      </c>
      <c r="L110" s="38"/>
      <c r="M110" s="38"/>
    </row>
    <row r="111" spans="1:13" s="42" customFormat="1" outlineLevel="5">
      <c r="A111" s="188" t="s">
        <v>30</v>
      </c>
      <c r="B111" s="23" t="s">
        <v>28</v>
      </c>
      <c r="C111" s="23" t="s">
        <v>90</v>
      </c>
      <c r="D111" s="23">
        <v>2210252520</v>
      </c>
      <c r="E111" s="24" t="s">
        <v>31</v>
      </c>
      <c r="F111" s="25"/>
      <c r="G111" s="25"/>
      <c r="H111" s="26">
        <v>621</v>
      </c>
      <c r="I111" s="40">
        <v>621</v>
      </c>
      <c r="J111" s="41">
        <v>0</v>
      </c>
      <c r="K111" s="28">
        <f t="shared" si="2"/>
        <v>621</v>
      </c>
      <c r="L111" s="33"/>
      <c r="M111" s="33"/>
    </row>
    <row r="112" spans="1:13" s="42" customFormat="1" ht="36" outlineLevel="5">
      <c r="A112" s="43" t="s">
        <v>37</v>
      </c>
      <c r="B112" s="23" t="s">
        <v>28</v>
      </c>
      <c r="C112" s="23" t="s">
        <v>90</v>
      </c>
      <c r="D112" s="23">
        <v>2210252520</v>
      </c>
      <c r="E112" s="24">
        <v>321</v>
      </c>
      <c r="F112" s="25"/>
      <c r="G112" s="25"/>
      <c r="H112" s="26">
        <v>82617</v>
      </c>
      <c r="I112" s="40">
        <v>82617</v>
      </c>
      <c r="J112" s="44">
        <v>82617</v>
      </c>
      <c r="K112" s="28">
        <f t="shared" si="2"/>
        <v>0</v>
      </c>
      <c r="L112" s="90"/>
      <c r="M112" s="33"/>
    </row>
    <row r="113" spans="1:13" s="39" customFormat="1" ht="121.5" customHeight="1" outlineLevel="3">
      <c r="A113" s="45" t="s">
        <v>99</v>
      </c>
      <c r="B113" s="34" t="s">
        <v>28</v>
      </c>
      <c r="C113" s="34" t="s">
        <v>90</v>
      </c>
      <c r="D113" s="34" t="s">
        <v>100</v>
      </c>
      <c r="E113" s="35" t="s">
        <v>29</v>
      </c>
      <c r="F113" s="29"/>
      <c r="G113" s="29"/>
      <c r="H113" s="36">
        <f>SUM(H114:H115)</f>
        <v>14777700</v>
      </c>
      <c r="I113" s="22">
        <f>SUM(I114:I115)</f>
        <v>8988704</v>
      </c>
      <c r="J113" s="37">
        <f>SUM(J114:J115)</f>
        <v>6285658.7999999998</v>
      </c>
      <c r="K113" s="37">
        <f>SUM(K114:K115)</f>
        <v>2703045.2</v>
      </c>
      <c r="L113" s="38"/>
      <c r="M113" s="38"/>
    </row>
    <row r="114" spans="1:13" s="42" customFormat="1" ht="20.25" customHeight="1" outlineLevel="5">
      <c r="A114" s="188" t="s">
        <v>30</v>
      </c>
      <c r="B114" s="23" t="s">
        <v>28</v>
      </c>
      <c r="C114" s="23" t="s">
        <v>90</v>
      </c>
      <c r="D114" s="23" t="s">
        <v>100</v>
      </c>
      <c r="E114" s="24" t="s">
        <v>31</v>
      </c>
      <c r="F114" s="25"/>
      <c r="G114" s="25"/>
      <c r="H114" s="26">
        <v>163700</v>
      </c>
      <c r="I114" s="40">
        <v>81768</v>
      </c>
      <c r="J114" s="44">
        <v>33658.800000000003</v>
      </c>
      <c r="K114" s="28">
        <f t="shared" ref="K114:K149" si="3">I114-J114</f>
        <v>48109.2</v>
      </c>
      <c r="L114" s="33"/>
      <c r="M114" s="33"/>
    </row>
    <row r="115" spans="1:13" s="42" customFormat="1" ht="36" outlineLevel="5">
      <c r="A115" s="43" t="s">
        <v>37</v>
      </c>
      <c r="B115" s="23" t="s">
        <v>28</v>
      </c>
      <c r="C115" s="23" t="s">
        <v>90</v>
      </c>
      <c r="D115" s="23" t="s">
        <v>100</v>
      </c>
      <c r="E115" s="24" t="s">
        <v>80</v>
      </c>
      <c r="F115" s="25"/>
      <c r="G115" s="25"/>
      <c r="H115" s="65">
        <v>14614000</v>
      </c>
      <c r="I115" s="27">
        <v>8906936</v>
      </c>
      <c r="J115" s="44">
        <v>6252000</v>
      </c>
      <c r="K115" s="28">
        <f t="shared" si="3"/>
        <v>2654936</v>
      </c>
      <c r="L115" s="33"/>
      <c r="M115" s="33"/>
    </row>
    <row r="116" spans="1:13" s="39" customFormat="1" ht="60" outlineLevel="3">
      <c r="A116" s="45" t="s">
        <v>101</v>
      </c>
      <c r="B116" s="34" t="s">
        <v>28</v>
      </c>
      <c r="C116" s="34" t="s">
        <v>90</v>
      </c>
      <c r="D116" s="34" t="s">
        <v>102</v>
      </c>
      <c r="E116" s="35" t="s">
        <v>29</v>
      </c>
      <c r="F116" s="29"/>
      <c r="G116" s="29"/>
      <c r="H116" s="36">
        <f>SUM(H117:H118)</f>
        <v>4015600</v>
      </c>
      <c r="I116" s="22">
        <f>SUM(I117:I118)</f>
        <v>2872370</v>
      </c>
      <c r="J116" s="37">
        <f>SUM(J117:J118)</f>
        <v>2531427.2000000002</v>
      </c>
      <c r="K116" s="37">
        <f>SUM(K117:K118)</f>
        <v>340942.8</v>
      </c>
      <c r="L116" s="38"/>
      <c r="M116" s="38"/>
    </row>
    <row r="117" spans="1:13" s="42" customFormat="1" outlineLevel="5">
      <c r="A117" s="188" t="s">
        <v>30</v>
      </c>
      <c r="B117" s="23" t="s">
        <v>28</v>
      </c>
      <c r="C117" s="23" t="s">
        <v>90</v>
      </c>
      <c r="D117" s="23" t="s">
        <v>102</v>
      </c>
      <c r="E117" s="24" t="s">
        <v>31</v>
      </c>
      <c r="F117" s="25"/>
      <c r="G117" s="25"/>
      <c r="H117" s="26">
        <v>55600</v>
      </c>
      <c r="I117" s="40">
        <v>32370</v>
      </c>
      <c r="J117" s="44">
        <v>21427.200000000001</v>
      </c>
      <c r="K117" s="28">
        <f t="shared" si="3"/>
        <v>10942.8</v>
      </c>
      <c r="L117" s="33"/>
      <c r="M117" s="33"/>
    </row>
    <row r="118" spans="1:13" s="42" customFormat="1" ht="36" outlineLevel="5">
      <c r="A118" s="43" t="s">
        <v>37</v>
      </c>
      <c r="B118" s="23" t="s">
        <v>28</v>
      </c>
      <c r="C118" s="23" t="s">
        <v>90</v>
      </c>
      <c r="D118" s="23" t="s">
        <v>102</v>
      </c>
      <c r="E118" s="24" t="s">
        <v>80</v>
      </c>
      <c r="F118" s="25"/>
      <c r="G118" s="25"/>
      <c r="H118" s="65">
        <v>3960000</v>
      </c>
      <c r="I118" s="27">
        <v>2840000</v>
      </c>
      <c r="J118" s="289">
        <v>2510000</v>
      </c>
      <c r="K118" s="28">
        <f t="shared" si="3"/>
        <v>330000</v>
      </c>
      <c r="L118" s="33"/>
      <c r="M118" s="33"/>
    </row>
    <row r="119" spans="1:13" s="39" customFormat="1" ht="24" outlineLevel="3">
      <c r="A119" s="45" t="s">
        <v>103</v>
      </c>
      <c r="B119" s="34" t="s">
        <v>28</v>
      </c>
      <c r="C119" s="34" t="s">
        <v>90</v>
      </c>
      <c r="D119" s="34" t="s">
        <v>104</v>
      </c>
      <c r="E119" s="35" t="s">
        <v>29</v>
      </c>
      <c r="F119" s="29"/>
      <c r="G119" s="29"/>
      <c r="H119" s="36">
        <f>SUM(H121:H124)</f>
        <v>606497000</v>
      </c>
      <c r="I119" s="22">
        <f>SUM(I121:I124)</f>
        <v>371894724</v>
      </c>
      <c r="J119" s="37">
        <f>SUM(J120:J124)</f>
        <v>371574363.75</v>
      </c>
      <c r="K119" s="37">
        <f>SUM(K120:K124)</f>
        <v>320360.24999998824</v>
      </c>
      <c r="L119" s="38"/>
      <c r="M119" s="38"/>
    </row>
    <row r="120" spans="1:13" s="39" customFormat="1" ht="36" outlineLevel="3">
      <c r="A120" s="43" t="s">
        <v>37</v>
      </c>
      <c r="B120" s="23" t="s">
        <v>28</v>
      </c>
      <c r="C120" s="23" t="s">
        <v>90</v>
      </c>
      <c r="D120" s="23" t="s">
        <v>104</v>
      </c>
      <c r="E120" s="24">
        <v>321</v>
      </c>
      <c r="F120" s="52" t="s">
        <v>267</v>
      </c>
      <c r="G120" s="50" t="s">
        <v>36</v>
      </c>
      <c r="H120" s="64">
        <v>0</v>
      </c>
      <c r="I120" s="91">
        <v>0</v>
      </c>
      <c r="J120" s="295">
        <v>0</v>
      </c>
      <c r="K120" s="276">
        <f>I120-J120</f>
        <v>0</v>
      </c>
      <c r="L120" s="38"/>
      <c r="M120" s="38"/>
    </row>
    <row r="121" spans="1:13" s="42" customFormat="1" ht="36" outlineLevel="5">
      <c r="A121" s="43" t="s">
        <v>37</v>
      </c>
      <c r="B121" s="23" t="s">
        <v>28</v>
      </c>
      <c r="C121" s="23" t="s">
        <v>90</v>
      </c>
      <c r="D121" s="23" t="s">
        <v>104</v>
      </c>
      <c r="E121" s="24">
        <v>321</v>
      </c>
      <c r="F121" s="23"/>
      <c r="G121" s="23"/>
      <c r="H121" s="26">
        <v>0</v>
      </c>
      <c r="I121" s="40">
        <v>0</v>
      </c>
      <c r="J121" s="44">
        <v>-5987.87</v>
      </c>
      <c r="K121" s="28">
        <f>I121-J121</f>
        <v>5987.87</v>
      </c>
      <c r="L121" s="33"/>
      <c r="M121" s="38"/>
    </row>
    <row r="122" spans="1:13" s="42" customFormat="1" ht="36" outlineLevel="5">
      <c r="A122" s="92" t="s">
        <v>37</v>
      </c>
      <c r="B122" s="50" t="s">
        <v>28</v>
      </c>
      <c r="C122" s="50" t="s">
        <v>90</v>
      </c>
      <c r="D122" s="50" t="s">
        <v>104</v>
      </c>
      <c r="E122" s="51">
        <v>313</v>
      </c>
      <c r="F122" s="50" t="s">
        <v>213</v>
      </c>
      <c r="G122" s="50" t="s">
        <v>36</v>
      </c>
      <c r="H122" s="65">
        <v>0</v>
      </c>
      <c r="I122" s="27">
        <v>0</v>
      </c>
      <c r="J122" s="44">
        <v>0</v>
      </c>
      <c r="K122" s="28">
        <f t="shared" si="3"/>
        <v>0</v>
      </c>
      <c r="L122" s="33"/>
      <c r="M122" s="38"/>
    </row>
    <row r="123" spans="1:13" s="42" customFormat="1" ht="36" outlineLevel="5">
      <c r="A123" s="189" t="s">
        <v>30</v>
      </c>
      <c r="B123" s="50" t="s">
        <v>28</v>
      </c>
      <c r="C123" s="50" t="s">
        <v>90</v>
      </c>
      <c r="D123" s="50" t="s">
        <v>104</v>
      </c>
      <c r="E123" s="51" t="s">
        <v>31</v>
      </c>
      <c r="F123" s="50" t="s">
        <v>244</v>
      </c>
      <c r="G123" s="50" t="s">
        <v>36</v>
      </c>
      <c r="H123" s="65">
        <v>8515000</v>
      </c>
      <c r="I123" s="27">
        <v>3435567</v>
      </c>
      <c r="J123" s="44">
        <v>3271245.57</v>
      </c>
      <c r="K123" s="28">
        <f t="shared" si="3"/>
        <v>164321.43000000017</v>
      </c>
      <c r="L123" s="33"/>
      <c r="M123" s="33"/>
    </row>
    <row r="124" spans="1:13" s="42" customFormat="1" ht="36" outlineLevel="5">
      <c r="A124" s="92" t="s">
        <v>37</v>
      </c>
      <c r="B124" s="50" t="s">
        <v>28</v>
      </c>
      <c r="C124" s="50" t="s">
        <v>90</v>
      </c>
      <c r="D124" s="50" t="s">
        <v>104</v>
      </c>
      <c r="E124" s="51" t="s">
        <v>38</v>
      </c>
      <c r="F124" s="50" t="s">
        <v>244</v>
      </c>
      <c r="G124" s="50" t="s">
        <v>36</v>
      </c>
      <c r="H124" s="65">
        <v>597982000</v>
      </c>
      <c r="I124" s="27">
        <v>368459157</v>
      </c>
      <c r="J124" s="295">
        <v>368309106.05000001</v>
      </c>
      <c r="K124" s="28">
        <f t="shared" si="3"/>
        <v>150050.94999998808</v>
      </c>
      <c r="L124" s="33"/>
      <c r="M124" s="33"/>
    </row>
    <row r="125" spans="1:13" s="39" customFormat="1" ht="24" outlineLevel="3">
      <c r="A125" s="45" t="s">
        <v>105</v>
      </c>
      <c r="B125" s="34" t="s">
        <v>28</v>
      </c>
      <c r="C125" s="34" t="s">
        <v>90</v>
      </c>
      <c r="D125" s="34" t="s">
        <v>106</v>
      </c>
      <c r="E125" s="35" t="s">
        <v>29</v>
      </c>
      <c r="F125" s="29"/>
      <c r="G125" s="29"/>
      <c r="H125" s="36">
        <f>SUM(H126:H127)</f>
        <v>457577400</v>
      </c>
      <c r="I125" s="22">
        <f>SUM(I126:I127)</f>
        <v>286064343</v>
      </c>
      <c r="J125" s="37">
        <f>SUM(J126:J127)</f>
        <v>285663382.20999998</v>
      </c>
      <c r="K125" s="37">
        <f>SUM(K126:K127)</f>
        <v>400960.79000001214</v>
      </c>
      <c r="L125" s="38"/>
      <c r="M125" s="38"/>
    </row>
    <row r="126" spans="1:13" s="42" customFormat="1" outlineLevel="5">
      <c r="A126" s="188" t="s">
        <v>30</v>
      </c>
      <c r="B126" s="23" t="s">
        <v>28</v>
      </c>
      <c r="C126" s="23" t="s">
        <v>90</v>
      </c>
      <c r="D126" s="23" t="s">
        <v>106</v>
      </c>
      <c r="E126" s="24" t="s">
        <v>31</v>
      </c>
      <c r="F126" s="25"/>
      <c r="G126" s="25"/>
      <c r="H126" s="26">
        <v>6334190</v>
      </c>
      <c r="I126" s="40">
        <v>3167000</v>
      </c>
      <c r="J126" s="44">
        <v>2869265.01</v>
      </c>
      <c r="K126" s="28">
        <f t="shared" si="3"/>
        <v>297734.99000000022</v>
      </c>
      <c r="L126" s="33"/>
      <c r="M126" s="33"/>
    </row>
    <row r="127" spans="1:13" s="42" customFormat="1" ht="36" outlineLevel="5">
      <c r="A127" s="43" t="s">
        <v>37</v>
      </c>
      <c r="B127" s="23" t="s">
        <v>28</v>
      </c>
      <c r="C127" s="23" t="s">
        <v>90</v>
      </c>
      <c r="D127" s="23" t="s">
        <v>106</v>
      </c>
      <c r="E127" s="24" t="s">
        <v>80</v>
      </c>
      <c r="F127" s="25"/>
      <c r="G127" s="25"/>
      <c r="H127" s="65">
        <v>451243210</v>
      </c>
      <c r="I127" s="27">
        <v>282897343</v>
      </c>
      <c r="J127" s="315">
        <v>282794117.19999999</v>
      </c>
      <c r="K127" s="28">
        <f t="shared" si="3"/>
        <v>103225.80000001192</v>
      </c>
      <c r="L127" s="313">
        <v>282794117.19999999</v>
      </c>
      <c r="M127" s="33"/>
    </row>
    <row r="128" spans="1:13" s="39" customFormat="1" ht="48" outlineLevel="3">
      <c r="A128" s="45" t="s">
        <v>107</v>
      </c>
      <c r="B128" s="34" t="s">
        <v>28</v>
      </c>
      <c r="C128" s="34" t="s">
        <v>90</v>
      </c>
      <c r="D128" s="34" t="s">
        <v>108</v>
      </c>
      <c r="E128" s="35" t="s">
        <v>29</v>
      </c>
      <c r="F128" s="29"/>
      <c r="G128" s="29"/>
      <c r="H128" s="36">
        <f>SUM(H129:H130)</f>
        <v>81744500</v>
      </c>
      <c r="I128" s="22">
        <f>SUM(I129:I130)</f>
        <v>52160648</v>
      </c>
      <c r="J128" s="37">
        <f>SUM(J129:J130)</f>
        <v>52123943.219999999</v>
      </c>
      <c r="K128" s="37">
        <f>SUM(K129:K130)</f>
        <v>36704.780000000028</v>
      </c>
      <c r="L128" s="38"/>
      <c r="M128" s="38"/>
    </row>
    <row r="129" spans="1:13" s="42" customFormat="1" outlineLevel="5">
      <c r="A129" s="188" t="s">
        <v>30</v>
      </c>
      <c r="B129" s="23" t="s">
        <v>28</v>
      </c>
      <c r="C129" s="23" t="s">
        <v>90</v>
      </c>
      <c r="D129" s="23" t="s">
        <v>108</v>
      </c>
      <c r="E129" s="24" t="s">
        <v>31</v>
      </c>
      <c r="F129" s="25"/>
      <c r="G129" s="25"/>
      <c r="H129" s="26">
        <v>1131580</v>
      </c>
      <c r="I129" s="40">
        <v>586791</v>
      </c>
      <c r="J129" s="44">
        <v>583574.22</v>
      </c>
      <c r="K129" s="28">
        <f t="shared" si="3"/>
        <v>3216.7800000000279</v>
      </c>
      <c r="L129" s="33"/>
      <c r="M129" s="33"/>
    </row>
    <row r="130" spans="1:13" s="42" customFormat="1" ht="36" outlineLevel="5">
      <c r="A130" s="43" t="s">
        <v>37</v>
      </c>
      <c r="B130" s="23" t="s">
        <v>28</v>
      </c>
      <c r="C130" s="23" t="s">
        <v>90</v>
      </c>
      <c r="D130" s="23" t="s">
        <v>108</v>
      </c>
      <c r="E130" s="24" t="s">
        <v>80</v>
      </c>
      <c r="F130" s="25"/>
      <c r="G130" s="25"/>
      <c r="H130" s="65">
        <v>80612920</v>
      </c>
      <c r="I130" s="27">
        <v>51573857</v>
      </c>
      <c r="J130" s="44">
        <v>51540369</v>
      </c>
      <c r="K130" s="28">
        <f t="shared" si="3"/>
        <v>33488</v>
      </c>
      <c r="L130" s="33"/>
      <c r="M130" s="33"/>
    </row>
    <row r="131" spans="1:13" s="39" customFormat="1" ht="24" outlineLevel="3">
      <c r="A131" s="45" t="s">
        <v>109</v>
      </c>
      <c r="B131" s="34" t="s">
        <v>28</v>
      </c>
      <c r="C131" s="34" t="s">
        <v>90</v>
      </c>
      <c r="D131" s="34" t="s">
        <v>110</v>
      </c>
      <c r="E131" s="35" t="s">
        <v>29</v>
      </c>
      <c r="F131" s="29"/>
      <c r="G131" s="29"/>
      <c r="H131" s="36">
        <f>SUM(H132:H133)</f>
        <v>34188600</v>
      </c>
      <c r="I131" s="22">
        <f>SUM(I132:I133)</f>
        <v>18129463</v>
      </c>
      <c r="J131" s="37">
        <f>SUM(J132:J133)</f>
        <v>18115951.390000001</v>
      </c>
      <c r="K131" s="37">
        <f>SUM(K132:K133)</f>
        <v>13511.609999998967</v>
      </c>
      <c r="L131" s="38"/>
      <c r="M131" s="38"/>
    </row>
    <row r="132" spans="1:13" s="42" customFormat="1" outlineLevel="5">
      <c r="A132" s="188" t="s">
        <v>30</v>
      </c>
      <c r="B132" s="23" t="s">
        <v>28</v>
      </c>
      <c r="C132" s="23" t="s">
        <v>90</v>
      </c>
      <c r="D132" s="23" t="s">
        <v>110</v>
      </c>
      <c r="E132" s="24" t="s">
        <v>31</v>
      </c>
      <c r="F132" s="25"/>
      <c r="G132" s="25"/>
      <c r="H132" s="26">
        <v>473270</v>
      </c>
      <c r="I132" s="40">
        <v>236556</v>
      </c>
      <c r="J132" s="44">
        <v>230213.52</v>
      </c>
      <c r="K132" s="28">
        <f t="shared" si="3"/>
        <v>6342.4800000000105</v>
      </c>
      <c r="L132" s="33"/>
      <c r="M132" s="33"/>
    </row>
    <row r="133" spans="1:13" s="42" customFormat="1" ht="36" outlineLevel="5">
      <c r="A133" s="43" t="s">
        <v>37</v>
      </c>
      <c r="B133" s="23" t="s">
        <v>28</v>
      </c>
      <c r="C133" s="23" t="s">
        <v>90</v>
      </c>
      <c r="D133" s="23" t="s">
        <v>110</v>
      </c>
      <c r="E133" s="24" t="s">
        <v>80</v>
      </c>
      <c r="F133" s="25"/>
      <c r="G133" s="25"/>
      <c r="H133" s="65">
        <v>33715330</v>
      </c>
      <c r="I133" s="27">
        <v>17892907</v>
      </c>
      <c r="J133" s="44">
        <v>17885737.870000001</v>
      </c>
      <c r="K133" s="28">
        <f t="shared" si="3"/>
        <v>7169.1299999989569</v>
      </c>
      <c r="L133" s="90"/>
      <c r="M133" s="38"/>
    </row>
    <row r="134" spans="1:13" s="39" customFormat="1" ht="36" outlineLevel="3">
      <c r="A134" s="45" t="s">
        <v>111</v>
      </c>
      <c r="B134" s="34" t="s">
        <v>28</v>
      </c>
      <c r="C134" s="34" t="s">
        <v>90</v>
      </c>
      <c r="D134" s="34" t="s">
        <v>112</v>
      </c>
      <c r="E134" s="35" t="s">
        <v>29</v>
      </c>
      <c r="F134" s="29"/>
      <c r="G134" s="29"/>
      <c r="H134" s="36">
        <f>SUM(H135:H136)</f>
        <v>292950100</v>
      </c>
      <c r="I134" s="22">
        <f>SUM(I135:I136)</f>
        <v>118560499</v>
      </c>
      <c r="J134" s="37">
        <f>SUM(J135:J136)</f>
        <v>118421496.02</v>
      </c>
      <c r="K134" s="37">
        <f>SUM(K135:K136)</f>
        <v>139002.97999999765</v>
      </c>
      <c r="L134" s="38"/>
      <c r="M134" s="38"/>
    </row>
    <row r="135" spans="1:13" s="42" customFormat="1" outlineLevel="5">
      <c r="A135" s="188" t="s">
        <v>30</v>
      </c>
      <c r="B135" s="23" t="s">
        <v>28</v>
      </c>
      <c r="C135" s="23" t="s">
        <v>90</v>
      </c>
      <c r="D135" s="23" t="s">
        <v>112</v>
      </c>
      <c r="E135" s="24" t="s">
        <v>31</v>
      </c>
      <c r="F135" s="25"/>
      <c r="G135" s="25"/>
      <c r="H135" s="26">
        <v>4113000</v>
      </c>
      <c r="I135" s="40">
        <v>1221599</v>
      </c>
      <c r="J135" s="44">
        <v>1126878.71</v>
      </c>
      <c r="K135" s="28">
        <f t="shared" si="3"/>
        <v>94720.290000000037</v>
      </c>
      <c r="L135" s="33"/>
      <c r="M135" s="33"/>
    </row>
    <row r="136" spans="1:13" s="42" customFormat="1" ht="36" outlineLevel="5">
      <c r="A136" s="43" t="s">
        <v>37</v>
      </c>
      <c r="B136" s="23" t="s">
        <v>28</v>
      </c>
      <c r="C136" s="23" t="s">
        <v>90</v>
      </c>
      <c r="D136" s="23" t="s">
        <v>112</v>
      </c>
      <c r="E136" s="24" t="s">
        <v>38</v>
      </c>
      <c r="F136" s="25"/>
      <c r="G136" s="25"/>
      <c r="H136" s="26">
        <v>288837100</v>
      </c>
      <c r="I136" s="40">
        <v>117338900</v>
      </c>
      <c r="J136" s="44">
        <v>117294617.31</v>
      </c>
      <c r="K136" s="28">
        <f t="shared" si="3"/>
        <v>44282.689999997616</v>
      </c>
      <c r="L136" s="33"/>
      <c r="M136" s="33"/>
    </row>
    <row r="137" spans="1:13" s="39" customFormat="1" ht="60" outlineLevel="3">
      <c r="A137" s="45" t="s">
        <v>113</v>
      </c>
      <c r="B137" s="34" t="s">
        <v>28</v>
      </c>
      <c r="C137" s="34" t="s">
        <v>90</v>
      </c>
      <c r="D137" s="34" t="s">
        <v>114</v>
      </c>
      <c r="E137" s="35" t="s">
        <v>29</v>
      </c>
      <c r="F137" s="29"/>
      <c r="G137" s="29"/>
      <c r="H137" s="37">
        <f>SUM(H138:H140)</f>
        <v>26872300</v>
      </c>
      <c r="I137" s="37">
        <f>SUM(I138:I140)</f>
        <v>8651891</v>
      </c>
      <c r="J137" s="37">
        <f>SUM(J138:J140)</f>
        <v>8631057.75</v>
      </c>
      <c r="K137" s="37">
        <f>SUM(K138:K140)</f>
        <v>20833.249999999112</v>
      </c>
      <c r="L137" s="38"/>
      <c r="M137" s="38"/>
    </row>
    <row r="138" spans="1:13" s="42" customFormat="1" outlineLevel="5">
      <c r="A138" s="188" t="s">
        <v>30</v>
      </c>
      <c r="B138" s="23" t="s">
        <v>28</v>
      </c>
      <c r="C138" s="23" t="s">
        <v>90</v>
      </c>
      <c r="D138" s="23" t="s">
        <v>114</v>
      </c>
      <c r="E138" s="24" t="s">
        <v>31</v>
      </c>
      <c r="F138" s="25"/>
      <c r="G138" s="25"/>
      <c r="H138" s="26">
        <v>377300</v>
      </c>
      <c r="I138" s="40">
        <v>115142</v>
      </c>
      <c r="J138" s="44">
        <v>96328.29</v>
      </c>
      <c r="K138" s="28">
        <f t="shared" si="3"/>
        <v>18813.710000000006</v>
      </c>
      <c r="L138" s="33"/>
      <c r="M138" s="33"/>
    </row>
    <row r="139" spans="1:13" s="42" customFormat="1" ht="36" outlineLevel="5">
      <c r="A139" s="43" t="s">
        <v>37</v>
      </c>
      <c r="B139" s="23" t="s">
        <v>28</v>
      </c>
      <c r="C139" s="23" t="s">
        <v>90</v>
      </c>
      <c r="D139" s="23" t="s">
        <v>114</v>
      </c>
      <c r="E139" s="24" t="s">
        <v>38</v>
      </c>
      <c r="F139" s="25"/>
      <c r="G139" s="25"/>
      <c r="H139" s="26">
        <v>26495000</v>
      </c>
      <c r="I139" s="40">
        <v>8536749</v>
      </c>
      <c r="J139" s="44">
        <v>8535903.4600000009</v>
      </c>
      <c r="K139" s="28">
        <f t="shared" si="3"/>
        <v>845.53999999910593</v>
      </c>
      <c r="L139" s="33"/>
      <c r="M139" s="33"/>
    </row>
    <row r="140" spans="1:13" s="42" customFormat="1" outlineLevel="5">
      <c r="A140" s="43"/>
      <c r="B140" s="23"/>
      <c r="C140" s="23"/>
      <c r="D140" s="23"/>
      <c r="E140" s="24"/>
      <c r="F140" s="25"/>
      <c r="G140" s="25"/>
      <c r="H140" s="26">
        <v>0</v>
      </c>
      <c r="I140" s="40">
        <v>0</v>
      </c>
      <c r="J140" s="44">
        <v>-1174</v>
      </c>
      <c r="K140" s="28">
        <f t="shared" si="3"/>
        <v>1174</v>
      </c>
      <c r="L140" s="33"/>
      <c r="M140" s="33"/>
    </row>
    <row r="141" spans="1:13" s="39" customFormat="1" ht="48" outlineLevel="3">
      <c r="A141" s="45" t="s">
        <v>115</v>
      </c>
      <c r="B141" s="34" t="s">
        <v>28</v>
      </c>
      <c r="C141" s="34" t="s">
        <v>90</v>
      </c>
      <c r="D141" s="34" t="s">
        <v>116</v>
      </c>
      <c r="E141" s="35" t="s">
        <v>29</v>
      </c>
      <c r="F141" s="29"/>
      <c r="G141" s="29"/>
      <c r="H141" s="36">
        <f>SUM(H142:H143)</f>
        <v>913933800</v>
      </c>
      <c r="I141" s="22">
        <f>SUM(I142:I143)</f>
        <v>647536490</v>
      </c>
      <c r="J141" s="37">
        <f>SUM(J142:J143)</f>
        <v>647323186.28999996</v>
      </c>
      <c r="K141" s="37">
        <f>SUM(K142:K143)</f>
        <v>213303.70999999996</v>
      </c>
      <c r="L141" s="38"/>
      <c r="M141" s="38"/>
    </row>
    <row r="142" spans="1:13" s="42" customFormat="1" outlineLevel="5">
      <c r="A142" s="188" t="s">
        <v>30</v>
      </c>
      <c r="B142" s="23" t="s">
        <v>28</v>
      </c>
      <c r="C142" s="23" t="s">
        <v>90</v>
      </c>
      <c r="D142" s="23" t="s">
        <v>116</v>
      </c>
      <c r="E142" s="24" t="s">
        <v>31</v>
      </c>
      <c r="F142" s="25"/>
      <c r="G142" s="25"/>
      <c r="H142" s="26">
        <v>12650821</v>
      </c>
      <c r="I142" s="40">
        <v>5145325</v>
      </c>
      <c r="J142" s="44">
        <v>4998191.79</v>
      </c>
      <c r="K142" s="28">
        <f t="shared" si="3"/>
        <v>147133.20999999996</v>
      </c>
      <c r="L142" s="33"/>
      <c r="M142" s="33"/>
    </row>
    <row r="143" spans="1:13" s="42" customFormat="1" ht="36" outlineLevel="5">
      <c r="A143" s="43" t="s">
        <v>37</v>
      </c>
      <c r="B143" s="23" t="s">
        <v>28</v>
      </c>
      <c r="C143" s="23" t="s">
        <v>90</v>
      </c>
      <c r="D143" s="23" t="s">
        <v>116</v>
      </c>
      <c r="E143" s="24" t="s">
        <v>80</v>
      </c>
      <c r="F143" s="25"/>
      <c r="G143" s="25"/>
      <c r="H143" s="26">
        <v>901282979</v>
      </c>
      <c r="I143" s="40">
        <v>642391165</v>
      </c>
      <c r="J143" s="44">
        <v>642324994.5</v>
      </c>
      <c r="K143" s="28">
        <f t="shared" si="3"/>
        <v>66170.5</v>
      </c>
      <c r="L143" s="90"/>
      <c r="M143" s="33"/>
    </row>
    <row r="144" spans="1:13" s="39" customFormat="1" ht="36" outlineLevel="3">
      <c r="A144" s="45" t="s">
        <v>117</v>
      </c>
      <c r="B144" s="34" t="s">
        <v>28</v>
      </c>
      <c r="C144" s="34" t="s">
        <v>90</v>
      </c>
      <c r="D144" s="34" t="s">
        <v>118</v>
      </c>
      <c r="E144" s="35" t="s">
        <v>29</v>
      </c>
      <c r="F144" s="29"/>
      <c r="G144" s="29"/>
      <c r="H144" s="36">
        <f>SUM(H145:H146)</f>
        <v>10200</v>
      </c>
      <c r="I144" s="22">
        <f>SUM(I145:I146)</f>
        <v>5036</v>
      </c>
      <c r="J144" s="37">
        <f>SUM(J145:J146)</f>
        <v>729.45</v>
      </c>
      <c r="K144" s="37">
        <f>SUM(K145:K146)</f>
        <v>4306.55</v>
      </c>
      <c r="L144" s="38"/>
      <c r="M144" s="38"/>
    </row>
    <row r="145" spans="1:13" s="42" customFormat="1" outlineLevel="5">
      <c r="A145" s="188" t="s">
        <v>30</v>
      </c>
      <c r="B145" s="23" t="s">
        <v>28</v>
      </c>
      <c r="C145" s="23" t="s">
        <v>90</v>
      </c>
      <c r="D145" s="23" t="s">
        <v>118</v>
      </c>
      <c r="E145" s="24" t="s">
        <v>31</v>
      </c>
      <c r="F145" s="25"/>
      <c r="G145" s="25"/>
      <c r="H145" s="26">
        <v>200</v>
      </c>
      <c r="I145" s="40">
        <v>104</v>
      </c>
      <c r="J145" s="44">
        <v>9.4499999999999993</v>
      </c>
      <c r="K145" s="28">
        <f t="shared" si="3"/>
        <v>94.55</v>
      </c>
      <c r="L145" s="33"/>
      <c r="M145" s="33"/>
    </row>
    <row r="146" spans="1:13" s="42" customFormat="1" ht="36" outlineLevel="5">
      <c r="A146" s="43" t="s">
        <v>37</v>
      </c>
      <c r="B146" s="23" t="s">
        <v>28</v>
      </c>
      <c r="C146" s="23" t="s">
        <v>90</v>
      </c>
      <c r="D146" s="23" t="s">
        <v>118</v>
      </c>
      <c r="E146" s="24" t="s">
        <v>38</v>
      </c>
      <c r="F146" s="25"/>
      <c r="G146" s="25"/>
      <c r="H146" s="26">
        <v>10000</v>
      </c>
      <c r="I146" s="40">
        <v>4932</v>
      </c>
      <c r="J146" s="44">
        <v>720</v>
      </c>
      <c r="K146" s="28">
        <f t="shared" si="3"/>
        <v>4212</v>
      </c>
      <c r="L146" s="33"/>
      <c r="M146" s="33"/>
    </row>
    <row r="147" spans="1:13" s="39" customFormat="1" ht="48" outlineLevel="3">
      <c r="A147" s="45" t="s">
        <v>119</v>
      </c>
      <c r="B147" s="34" t="s">
        <v>28</v>
      </c>
      <c r="C147" s="34" t="s">
        <v>90</v>
      </c>
      <c r="D147" s="34" t="s">
        <v>120</v>
      </c>
      <c r="E147" s="35" t="s">
        <v>29</v>
      </c>
      <c r="F147" s="29"/>
      <c r="G147" s="29"/>
      <c r="H147" s="36">
        <f>SUM(H148:H149)</f>
        <v>11476200</v>
      </c>
      <c r="I147" s="22">
        <f>SUM(I148:I149)</f>
        <v>6577398</v>
      </c>
      <c r="J147" s="37">
        <f>SUM(J148:J149)</f>
        <v>6573103.9500000002</v>
      </c>
      <c r="K147" s="37">
        <f>SUM(K148:K149)</f>
        <v>4294.0499999998137</v>
      </c>
      <c r="L147" s="38"/>
      <c r="M147" s="38"/>
    </row>
    <row r="148" spans="1:13" s="42" customFormat="1" outlineLevel="5">
      <c r="A148" s="188" t="s">
        <v>30</v>
      </c>
      <c r="B148" s="23" t="s">
        <v>28</v>
      </c>
      <c r="C148" s="23" t="s">
        <v>90</v>
      </c>
      <c r="D148" s="23" t="s">
        <v>120</v>
      </c>
      <c r="E148" s="24" t="s">
        <v>31</v>
      </c>
      <c r="F148" s="25"/>
      <c r="G148" s="25"/>
      <c r="H148" s="26">
        <v>161100</v>
      </c>
      <c r="I148" s="40">
        <v>47834</v>
      </c>
      <c r="J148" s="44">
        <v>43834</v>
      </c>
      <c r="K148" s="28">
        <f t="shared" si="3"/>
        <v>4000</v>
      </c>
      <c r="L148" s="33"/>
      <c r="M148" s="33"/>
    </row>
    <row r="149" spans="1:13" s="42" customFormat="1" ht="36" outlineLevel="5">
      <c r="A149" s="43" t="s">
        <v>37</v>
      </c>
      <c r="B149" s="23" t="s">
        <v>28</v>
      </c>
      <c r="C149" s="23" t="s">
        <v>90</v>
      </c>
      <c r="D149" s="23" t="s">
        <v>120</v>
      </c>
      <c r="E149" s="24" t="s">
        <v>38</v>
      </c>
      <c r="F149" s="25"/>
      <c r="G149" s="25"/>
      <c r="H149" s="26">
        <v>11315100</v>
      </c>
      <c r="I149" s="40">
        <v>6529564</v>
      </c>
      <c r="J149" s="44">
        <v>6529269.9500000002</v>
      </c>
      <c r="K149" s="28">
        <f t="shared" si="3"/>
        <v>294.04999999981374</v>
      </c>
      <c r="L149" s="33"/>
      <c r="M149" s="33"/>
    </row>
    <row r="150" spans="1:13" s="39" customFormat="1" ht="36" outlineLevel="3">
      <c r="A150" s="45" t="s">
        <v>121</v>
      </c>
      <c r="B150" s="34" t="s">
        <v>28</v>
      </c>
      <c r="C150" s="34" t="s">
        <v>90</v>
      </c>
      <c r="D150" s="34" t="s">
        <v>122</v>
      </c>
      <c r="E150" s="35" t="s">
        <v>29</v>
      </c>
      <c r="F150" s="29"/>
      <c r="G150" s="29"/>
      <c r="H150" s="36">
        <f>SUM(H151:H154)</f>
        <v>1860400</v>
      </c>
      <c r="I150" s="22">
        <f>SUM(I151:I154)</f>
        <v>1413046.1</v>
      </c>
      <c r="J150" s="37">
        <f>SUM(J151:J154)</f>
        <v>1409526.9</v>
      </c>
      <c r="K150" s="66">
        <f>SUM(K151:K154)</f>
        <v>3519.2000000000107</v>
      </c>
      <c r="L150" s="38"/>
      <c r="M150" s="38"/>
    </row>
    <row r="151" spans="1:13" s="42" customFormat="1" ht="36" outlineLevel="5">
      <c r="A151" s="188" t="s">
        <v>30</v>
      </c>
      <c r="B151" s="23" t="s">
        <v>28</v>
      </c>
      <c r="C151" s="23" t="s">
        <v>90</v>
      </c>
      <c r="D151" s="23" t="s">
        <v>122</v>
      </c>
      <c r="E151" s="24" t="s">
        <v>31</v>
      </c>
      <c r="F151" s="23" t="s">
        <v>245</v>
      </c>
      <c r="G151" s="23" t="s">
        <v>35</v>
      </c>
      <c r="H151" s="65">
        <v>12900</v>
      </c>
      <c r="I151" s="27">
        <f>8229.63+1052.47</f>
        <v>9282.0999999999985</v>
      </c>
      <c r="J151" s="44">
        <v>8015.69</v>
      </c>
      <c r="K151" s="277">
        <f>I151-J151</f>
        <v>1266.4099999999989</v>
      </c>
      <c r="L151" s="93">
        <f>H151-J151-899.8</f>
        <v>3984.51</v>
      </c>
      <c r="M151" s="93"/>
    </row>
    <row r="152" spans="1:13" s="42" customFormat="1" ht="36" outlineLevel="5">
      <c r="A152" s="188" t="s">
        <v>30</v>
      </c>
      <c r="B152" s="23" t="s">
        <v>28</v>
      </c>
      <c r="C152" s="23" t="s">
        <v>90</v>
      </c>
      <c r="D152" s="23" t="s">
        <v>122</v>
      </c>
      <c r="E152" s="24" t="s">
        <v>31</v>
      </c>
      <c r="F152" s="23" t="s">
        <v>245</v>
      </c>
      <c r="G152" s="23" t="s">
        <v>36</v>
      </c>
      <c r="H152" s="65">
        <v>7300</v>
      </c>
      <c r="I152" s="27">
        <f>4573.17+583.03</f>
        <v>5156.2</v>
      </c>
      <c r="J152" s="44">
        <v>4453.8599999999997</v>
      </c>
      <c r="K152" s="277">
        <f>I152-J152</f>
        <v>702.34000000000015</v>
      </c>
      <c r="L152" s="93">
        <f>H152-J152-500</f>
        <v>2346.1400000000003</v>
      </c>
      <c r="M152" s="93"/>
    </row>
    <row r="153" spans="1:13" s="42" customFormat="1" ht="36" outlineLevel="5">
      <c r="A153" s="43" t="s">
        <v>37</v>
      </c>
      <c r="B153" s="23" t="s">
        <v>28</v>
      </c>
      <c r="C153" s="23" t="s">
        <v>90</v>
      </c>
      <c r="D153" s="23" t="s">
        <v>122</v>
      </c>
      <c r="E153" s="24" t="s">
        <v>38</v>
      </c>
      <c r="F153" s="23" t="s">
        <v>245</v>
      </c>
      <c r="G153" s="23" t="s">
        <v>35</v>
      </c>
      <c r="H153" s="65">
        <v>1183000</v>
      </c>
      <c r="I153" s="27">
        <f>784668.66+114356.34</f>
        <v>899025</v>
      </c>
      <c r="J153" s="44">
        <v>898054.61</v>
      </c>
      <c r="K153" s="277">
        <f>I153-J153</f>
        <v>970.39000000001397</v>
      </c>
      <c r="L153" s="93">
        <f>H153-J153-81748.3</f>
        <v>203197.09000000003</v>
      </c>
      <c r="M153" s="93"/>
    </row>
    <row r="154" spans="1:13" s="42" customFormat="1" ht="36" outlineLevel="5">
      <c r="A154" s="43" t="s">
        <v>37</v>
      </c>
      <c r="B154" s="23" t="s">
        <v>28</v>
      </c>
      <c r="C154" s="23" t="s">
        <v>90</v>
      </c>
      <c r="D154" s="23" t="s">
        <v>122</v>
      </c>
      <c r="E154" s="24" t="s">
        <v>38</v>
      </c>
      <c r="F154" s="23" t="s">
        <v>245</v>
      </c>
      <c r="G154" s="23" t="s">
        <v>36</v>
      </c>
      <c r="H154" s="65">
        <v>657200</v>
      </c>
      <c r="I154" s="27">
        <f>436035.54+63547.26</f>
        <v>499582.8</v>
      </c>
      <c r="J154" s="44">
        <v>499002.74</v>
      </c>
      <c r="K154" s="277">
        <f>I154-J154</f>
        <v>580.05999999999767</v>
      </c>
      <c r="L154" s="94">
        <f>H154-J154-45427</f>
        <v>112770.26000000001</v>
      </c>
      <c r="M154" s="95"/>
    </row>
    <row r="155" spans="1:13" s="39" customFormat="1" ht="60" outlineLevel="3">
      <c r="A155" s="45" t="s">
        <v>123</v>
      </c>
      <c r="B155" s="34" t="s">
        <v>28</v>
      </c>
      <c r="C155" s="34" t="s">
        <v>90</v>
      </c>
      <c r="D155" s="34" t="s">
        <v>124</v>
      </c>
      <c r="E155" s="35" t="s">
        <v>29</v>
      </c>
      <c r="F155" s="29"/>
      <c r="G155" s="29"/>
      <c r="H155" s="36">
        <f>SUM(H156:H157)</f>
        <v>11499800</v>
      </c>
      <c r="I155" s="22">
        <f>SUM(I156:I157)</f>
        <v>11499800</v>
      </c>
      <c r="J155" s="37">
        <f>SUM(J156:J157)</f>
        <v>10449564.310000001</v>
      </c>
      <c r="K155" s="66">
        <f>SUM(K156:K157)</f>
        <v>1050235.6899999995</v>
      </c>
      <c r="L155" s="89"/>
      <c r="M155" s="38"/>
    </row>
    <row r="156" spans="1:13" s="78" customFormat="1" ht="36" outlineLevel="3">
      <c r="A156" s="188" t="s">
        <v>30</v>
      </c>
      <c r="B156" s="23" t="s">
        <v>28</v>
      </c>
      <c r="C156" s="23" t="s">
        <v>90</v>
      </c>
      <c r="D156" s="23" t="s">
        <v>124</v>
      </c>
      <c r="E156" s="24">
        <v>244</v>
      </c>
      <c r="F156" s="23" t="s">
        <v>233</v>
      </c>
      <c r="G156" s="23" t="s">
        <v>36</v>
      </c>
      <c r="H156" s="26">
        <v>103000</v>
      </c>
      <c r="I156" s="40">
        <v>103000</v>
      </c>
      <c r="J156" s="44">
        <v>49449.75</v>
      </c>
      <c r="K156" s="28">
        <f>I156-J156</f>
        <v>53550.25</v>
      </c>
      <c r="L156" s="89"/>
      <c r="M156" s="38"/>
    </row>
    <row r="157" spans="1:13" s="42" customFormat="1" ht="36" outlineLevel="5">
      <c r="A157" s="43" t="s">
        <v>37</v>
      </c>
      <c r="B157" s="23" t="s">
        <v>28</v>
      </c>
      <c r="C157" s="23" t="s">
        <v>90</v>
      </c>
      <c r="D157" s="23" t="s">
        <v>124</v>
      </c>
      <c r="E157" s="24" t="s">
        <v>80</v>
      </c>
      <c r="F157" s="23" t="s">
        <v>233</v>
      </c>
      <c r="G157" s="23" t="s">
        <v>36</v>
      </c>
      <c r="H157" s="26">
        <v>11396800</v>
      </c>
      <c r="I157" s="40">
        <v>11396800</v>
      </c>
      <c r="J157" s="44">
        <v>10400114.560000001</v>
      </c>
      <c r="K157" s="28">
        <f>I157-J157</f>
        <v>996685.43999999948</v>
      </c>
      <c r="L157" s="96"/>
      <c r="M157" s="33"/>
    </row>
    <row r="158" spans="1:13" s="39" customFormat="1" ht="84" outlineLevel="3">
      <c r="A158" s="45" t="s">
        <v>125</v>
      </c>
      <c r="B158" s="34" t="s">
        <v>28</v>
      </c>
      <c r="C158" s="34" t="s">
        <v>90</v>
      </c>
      <c r="D158" s="34" t="s">
        <v>126</v>
      </c>
      <c r="E158" s="35" t="s">
        <v>29</v>
      </c>
      <c r="F158" s="29"/>
      <c r="G158" s="29"/>
      <c r="H158" s="36">
        <f>SUM(H159:H160)</f>
        <v>109100</v>
      </c>
      <c r="I158" s="22">
        <f>SUM(I159:I160)</f>
        <v>53432.639999999999</v>
      </c>
      <c r="J158" s="37">
        <f>SUM(J159:J160)</f>
        <v>50464.160000000003</v>
      </c>
      <c r="K158" s="66">
        <f>SUM(K159:K160)</f>
        <v>2968.4799999999959</v>
      </c>
      <c r="L158" s="38"/>
      <c r="M158" s="38"/>
    </row>
    <row r="159" spans="1:13" s="42" customFormat="1" ht="36" outlineLevel="5">
      <c r="A159" s="188" t="s">
        <v>30</v>
      </c>
      <c r="B159" s="23" t="s">
        <v>28</v>
      </c>
      <c r="C159" s="23" t="s">
        <v>90</v>
      </c>
      <c r="D159" s="23" t="s">
        <v>126</v>
      </c>
      <c r="E159" s="24" t="s">
        <v>31</v>
      </c>
      <c r="F159" s="23" t="s">
        <v>234</v>
      </c>
      <c r="G159" s="23" t="s">
        <v>36</v>
      </c>
      <c r="H159" s="26">
        <v>1100</v>
      </c>
      <c r="I159" s="40">
        <v>0</v>
      </c>
      <c r="J159" s="44">
        <v>0</v>
      </c>
      <c r="K159" s="28">
        <f>I159-J159</f>
        <v>0</v>
      </c>
      <c r="L159" s="33"/>
      <c r="M159" s="33"/>
    </row>
    <row r="160" spans="1:13" s="42" customFormat="1" ht="36" outlineLevel="5">
      <c r="A160" s="43" t="s">
        <v>37</v>
      </c>
      <c r="B160" s="23" t="s">
        <v>28</v>
      </c>
      <c r="C160" s="23" t="s">
        <v>90</v>
      </c>
      <c r="D160" s="23" t="s">
        <v>126</v>
      </c>
      <c r="E160" s="24" t="s">
        <v>80</v>
      </c>
      <c r="F160" s="23" t="s">
        <v>234</v>
      </c>
      <c r="G160" s="23" t="s">
        <v>36</v>
      </c>
      <c r="H160" s="26">
        <v>108000</v>
      </c>
      <c r="I160" s="40">
        <v>53432.639999999999</v>
      </c>
      <c r="J160" s="44">
        <v>50464.160000000003</v>
      </c>
      <c r="K160" s="28">
        <f>I160-J160</f>
        <v>2968.4799999999959</v>
      </c>
      <c r="L160" s="33"/>
      <c r="M160" s="33"/>
    </row>
    <row r="161" spans="1:13" s="39" customFormat="1" ht="84" outlineLevel="3">
      <c r="A161" s="45" t="s">
        <v>127</v>
      </c>
      <c r="B161" s="34" t="s">
        <v>28</v>
      </c>
      <c r="C161" s="34" t="s">
        <v>90</v>
      </c>
      <c r="D161" s="34" t="s">
        <v>128</v>
      </c>
      <c r="E161" s="35" t="s">
        <v>29</v>
      </c>
      <c r="F161" s="29"/>
      <c r="G161" s="29"/>
      <c r="H161" s="36">
        <f>SUM(H162:H163)</f>
        <v>12477880</v>
      </c>
      <c r="I161" s="22">
        <f>SUM(I162:I163)</f>
        <v>8975851</v>
      </c>
      <c r="J161" s="37">
        <f>SUM(J162:J163)</f>
        <v>6713523.5700000003</v>
      </c>
      <c r="K161" s="66">
        <f>SUM(K162:K163)</f>
        <v>2262327.4299999997</v>
      </c>
      <c r="L161" s="38"/>
      <c r="M161" s="38"/>
    </row>
    <row r="162" spans="1:13" s="42" customFormat="1" outlineLevel="5">
      <c r="A162" s="188" t="s">
        <v>30</v>
      </c>
      <c r="B162" s="23" t="s">
        <v>28</v>
      </c>
      <c r="C162" s="23" t="s">
        <v>90</v>
      </c>
      <c r="D162" s="23" t="s">
        <v>128</v>
      </c>
      <c r="E162" s="24" t="s">
        <v>31</v>
      </c>
      <c r="F162" s="25"/>
      <c r="G162" s="25"/>
      <c r="H162" s="26">
        <v>172760</v>
      </c>
      <c r="I162" s="40">
        <v>91019</v>
      </c>
      <c r="J162" s="44">
        <v>56421.84</v>
      </c>
      <c r="K162" s="28">
        <f>I162-J162</f>
        <v>34597.160000000003</v>
      </c>
      <c r="L162" s="33"/>
      <c r="M162" s="33"/>
    </row>
    <row r="163" spans="1:13" s="42" customFormat="1" ht="36" outlineLevel="5">
      <c r="A163" s="43" t="s">
        <v>37</v>
      </c>
      <c r="B163" s="23" t="s">
        <v>28</v>
      </c>
      <c r="C163" s="23" t="s">
        <v>90</v>
      </c>
      <c r="D163" s="23" t="s">
        <v>128</v>
      </c>
      <c r="E163" s="24" t="s">
        <v>38</v>
      </c>
      <c r="F163" s="25"/>
      <c r="G163" s="25"/>
      <c r="H163" s="26">
        <v>12305120</v>
      </c>
      <c r="I163" s="40">
        <v>8884832</v>
      </c>
      <c r="J163" s="44">
        <v>6657101.7300000004</v>
      </c>
      <c r="K163" s="28">
        <f>I163-J163</f>
        <v>2227730.2699999996</v>
      </c>
      <c r="L163" s="33"/>
      <c r="M163" s="33"/>
    </row>
    <row r="164" spans="1:13" s="39" customFormat="1" ht="84" outlineLevel="3">
      <c r="A164" s="45" t="s">
        <v>129</v>
      </c>
      <c r="B164" s="34" t="s">
        <v>28</v>
      </c>
      <c r="C164" s="34" t="s">
        <v>90</v>
      </c>
      <c r="D164" s="34" t="s">
        <v>130</v>
      </c>
      <c r="E164" s="35" t="s">
        <v>29</v>
      </c>
      <c r="F164" s="29"/>
      <c r="G164" s="29"/>
      <c r="H164" s="36">
        <f>SUM(H165:H167)</f>
        <v>2556320</v>
      </c>
      <c r="I164" s="22">
        <f>SUM(I165:I167)</f>
        <v>787347</v>
      </c>
      <c r="J164" s="37">
        <f>SUM(J165:J167)</f>
        <v>529046.82999999996</v>
      </c>
      <c r="K164" s="66">
        <f>SUM(K165:K167)</f>
        <v>258300.17</v>
      </c>
      <c r="L164" s="38"/>
      <c r="M164" s="38"/>
    </row>
    <row r="165" spans="1:13" s="42" customFormat="1" outlineLevel="5">
      <c r="A165" s="188" t="s">
        <v>30</v>
      </c>
      <c r="B165" s="23" t="s">
        <v>28</v>
      </c>
      <c r="C165" s="23" t="s">
        <v>90</v>
      </c>
      <c r="D165" s="23" t="s">
        <v>130</v>
      </c>
      <c r="E165" s="24" t="s">
        <v>31</v>
      </c>
      <c r="F165" s="25"/>
      <c r="G165" s="25"/>
      <c r="H165" s="26">
        <v>26520</v>
      </c>
      <c r="I165" s="40">
        <v>8907</v>
      </c>
      <c r="J165" s="44">
        <v>5062.6899999999996</v>
      </c>
      <c r="K165" s="28">
        <f>I165-J165</f>
        <v>3844.3100000000004</v>
      </c>
      <c r="L165" s="33"/>
      <c r="M165" s="33"/>
    </row>
    <row r="166" spans="1:13" s="42" customFormat="1" ht="36" outlineLevel="5">
      <c r="A166" s="43" t="s">
        <v>37</v>
      </c>
      <c r="B166" s="23" t="s">
        <v>28</v>
      </c>
      <c r="C166" s="23" t="s">
        <v>90</v>
      </c>
      <c r="D166" s="23" t="s">
        <v>130</v>
      </c>
      <c r="E166" s="24" t="s">
        <v>38</v>
      </c>
      <c r="F166" s="25"/>
      <c r="G166" s="25"/>
      <c r="H166" s="26">
        <v>1888910</v>
      </c>
      <c r="I166" s="40">
        <v>617816</v>
      </c>
      <c r="J166" s="44">
        <v>384690.54</v>
      </c>
      <c r="K166" s="28">
        <f>I166-J166</f>
        <v>233125.46000000002</v>
      </c>
      <c r="L166" s="33"/>
      <c r="M166" s="33"/>
    </row>
    <row r="167" spans="1:13" s="42" customFormat="1" ht="60" outlineLevel="5">
      <c r="A167" s="188" t="s">
        <v>131</v>
      </c>
      <c r="B167" s="23" t="s">
        <v>28</v>
      </c>
      <c r="C167" s="23" t="s">
        <v>90</v>
      </c>
      <c r="D167" s="23" t="s">
        <v>130</v>
      </c>
      <c r="E167" s="24" t="s">
        <v>132</v>
      </c>
      <c r="F167" s="25"/>
      <c r="G167" s="25"/>
      <c r="H167" s="26">
        <v>640890</v>
      </c>
      <c r="I167" s="40">
        <v>160624</v>
      </c>
      <c r="J167" s="41">
        <v>139293.6</v>
      </c>
      <c r="K167" s="28">
        <f>I167-J167</f>
        <v>21330.399999999994</v>
      </c>
      <c r="L167" s="33"/>
      <c r="M167" s="33"/>
    </row>
    <row r="168" spans="1:13" s="39" customFormat="1" ht="36" outlineLevel="3">
      <c r="A168" s="45" t="s">
        <v>133</v>
      </c>
      <c r="B168" s="34" t="s">
        <v>28</v>
      </c>
      <c r="C168" s="34" t="s">
        <v>90</v>
      </c>
      <c r="D168" s="34" t="s">
        <v>134</v>
      </c>
      <c r="E168" s="35" t="s">
        <v>29</v>
      </c>
      <c r="F168" s="29"/>
      <c r="G168" s="29"/>
      <c r="H168" s="36">
        <f>SUM(H169:H170)</f>
        <v>38180000</v>
      </c>
      <c r="I168" s="22">
        <f>SUM(I169:I170)</f>
        <v>24612340</v>
      </c>
      <c r="J168" s="37">
        <f>SUM(J169:J170)</f>
        <v>24278510.539999999</v>
      </c>
      <c r="K168" s="37">
        <f>SUM(K169:K170)</f>
        <v>333829.45999999926</v>
      </c>
      <c r="L168" s="38"/>
      <c r="M168" s="38"/>
    </row>
    <row r="169" spans="1:13" s="42" customFormat="1" outlineLevel="5">
      <c r="A169" s="188" t="s">
        <v>30</v>
      </c>
      <c r="B169" s="23" t="s">
        <v>28</v>
      </c>
      <c r="C169" s="23" t="s">
        <v>90</v>
      </c>
      <c r="D169" s="23" t="s">
        <v>134</v>
      </c>
      <c r="E169" s="24" t="s">
        <v>31</v>
      </c>
      <c r="F169" s="25"/>
      <c r="G169" s="25"/>
      <c r="H169" s="26">
        <v>500000</v>
      </c>
      <c r="I169" s="40">
        <v>272340</v>
      </c>
      <c r="J169" s="44">
        <v>200327.24</v>
      </c>
      <c r="K169" s="28">
        <f>I169-J169</f>
        <v>72012.760000000009</v>
      </c>
      <c r="L169" s="33"/>
      <c r="M169" s="33"/>
    </row>
    <row r="170" spans="1:13" s="42" customFormat="1" ht="36" outlineLevel="5">
      <c r="A170" s="43" t="s">
        <v>37</v>
      </c>
      <c r="B170" s="23" t="s">
        <v>28</v>
      </c>
      <c r="C170" s="23" t="s">
        <v>90</v>
      </c>
      <c r="D170" s="23" t="s">
        <v>134</v>
      </c>
      <c r="E170" s="24" t="s">
        <v>80</v>
      </c>
      <c r="F170" s="25"/>
      <c r="G170" s="25"/>
      <c r="H170" s="26">
        <v>37680000</v>
      </c>
      <c r="I170" s="40">
        <v>24340000</v>
      </c>
      <c r="J170" s="44">
        <v>24078183.300000001</v>
      </c>
      <c r="K170" s="28">
        <f>I170-J170</f>
        <v>261816.69999999925</v>
      </c>
      <c r="L170" s="33"/>
      <c r="M170" s="33"/>
    </row>
    <row r="171" spans="1:13" s="39" customFormat="1" ht="48" outlineLevel="3">
      <c r="A171" s="45" t="s">
        <v>135</v>
      </c>
      <c r="B171" s="34" t="s">
        <v>28</v>
      </c>
      <c r="C171" s="34" t="s">
        <v>90</v>
      </c>
      <c r="D171" s="34" t="s">
        <v>136</v>
      </c>
      <c r="E171" s="35" t="s">
        <v>29</v>
      </c>
      <c r="F171" s="29"/>
      <c r="G171" s="29"/>
      <c r="H171" s="36">
        <f>SUM(H172)</f>
        <v>2080000</v>
      </c>
      <c r="I171" s="22">
        <f>SUM(I172)</f>
        <v>346600</v>
      </c>
      <c r="J171" s="37">
        <f>SUM(J172)</f>
        <v>0</v>
      </c>
      <c r="K171" s="37">
        <f>SUM(K172)</f>
        <v>346600</v>
      </c>
      <c r="L171" s="38"/>
      <c r="M171" s="38"/>
    </row>
    <row r="172" spans="1:13" s="42" customFormat="1" ht="36" outlineLevel="5">
      <c r="A172" s="43" t="s">
        <v>37</v>
      </c>
      <c r="B172" s="23" t="s">
        <v>28</v>
      </c>
      <c r="C172" s="23" t="s">
        <v>90</v>
      </c>
      <c r="D172" s="23" t="s">
        <v>136</v>
      </c>
      <c r="E172" s="24" t="s">
        <v>80</v>
      </c>
      <c r="F172" s="25"/>
      <c r="G172" s="25"/>
      <c r="H172" s="26">
        <v>2080000</v>
      </c>
      <c r="I172" s="40">
        <v>346600</v>
      </c>
      <c r="J172" s="41">
        <v>0</v>
      </c>
      <c r="K172" s="28">
        <f>I172-J172</f>
        <v>346600</v>
      </c>
      <c r="L172" s="33"/>
      <c r="M172" s="33"/>
    </row>
    <row r="173" spans="1:13" s="39" customFormat="1" ht="60" outlineLevel="3">
      <c r="A173" s="45" t="s">
        <v>137</v>
      </c>
      <c r="B173" s="34" t="s">
        <v>28</v>
      </c>
      <c r="C173" s="34" t="s">
        <v>90</v>
      </c>
      <c r="D173" s="34" t="s">
        <v>138</v>
      </c>
      <c r="E173" s="35" t="s">
        <v>29</v>
      </c>
      <c r="F173" s="29"/>
      <c r="G173" s="29"/>
      <c r="H173" s="36">
        <f>SUM(H174)</f>
        <v>2256000</v>
      </c>
      <c r="I173" s="22">
        <f>SUM(I174)</f>
        <v>376000</v>
      </c>
      <c r="J173" s="37">
        <f>SUM(J174)</f>
        <v>0</v>
      </c>
      <c r="K173" s="37">
        <f>SUM(K174)</f>
        <v>376000</v>
      </c>
      <c r="L173" s="38"/>
      <c r="M173" s="38"/>
    </row>
    <row r="174" spans="1:13" s="42" customFormat="1" ht="36" outlineLevel="5">
      <c r="A174" s="188" t="s">
        <v>139</v>
      </c>
      <c r="B174" s="23" t="s">
        <v>28</v>
      </c>
      <c r="C174" s="23" t="s">
        <v>90</v>
      </c>
      <c r="D174" s="23" t="s">
        <v>138</v>
      </c>
      <c r="E174" s="24" t="s">
        <v>80</v>
      </c>
      <c r="F174" s="25"/>
      <c r="G174" s="25"/>
      <c r="H174" s="26">
        <v>2256000</v>
      </c>
      <c r="I174" s="40">
        <v>376000</v>
      </c>
      <c r="J174" s="41">
        <v>0</v>
      </c>
      <c r="K174" s="28">
        <f>I174-J174</f>
        <v>376000</v>
      </c>
      <c r="L174" s="33"/>
      <c r="M174" s="33"/>
    </row>
    <row r="175" spans="1:13" s="39" customFormat="1" ht="36" outlineLevel="3">
      <c r="A175" s="45" t="s">
        <v>140</v>
      </c>
      <c r="B175" s="34" t="s">
        <v>28</v>
      </c>
      <c r="C175" s="34" t="s">
        <v>90</v>
      </c>
      <c r="D175" s="34" t="s">
        <v>141</v>
      </c>
      <c r="E175" s="35" t="s">
        <v>29</v>
      </c>
      <c r="F175" s="29"/>
      <c r="G175" s="29"/>
      <c r="H175" s="36">
        <f>SUM(H176:H177)</f>
        <v>181058590</v>
      </c>
      <c r="I175" s="22">
        <f>SUM(I176:I177)</f>
        <v>83494484</v>
      </c>
      <c r="J175" s="37">
        <f>SUM(J176:J177)</f>
        <v>81607619.230000004</v>
      </c>
      <c r="K175" s="37">
        <f>SUM(K176:K177)</f>
        <v>1886864.7699999928</v>
      </c>
      <c r="L175" s="38"/>
      <c r="M175" s="38"/>
    </row>
    <row r="176" spans="1:13" s="42" customFormat="1" outlineLevel="5">
      <c r="A176" s="188" t="s">
        <v>30</v>
      </c>
      <c r="B176" s="23" t="s">
        <v>28</v>
      </c>
      <c r="C176" s="23" t="s">
        <v>90</v>
      </c>
      <c r="D176" s="23" t="s">
        <v>141</v>
      </c>
      <c r="E176" s="24" t="s">
        <v>31</v>
      </c>
      <c r="F176" s="25"/>
      <c r="G176" s="25"/>
      <c r="H176" s="26">
        <v>2900100</v>
      </c>
      <c r="I176" s="40">
        <v>976484</v>
      </c>
      <c r="J176" s="44">
        <v>481610.55</v>
      </c>
      <c r="K176" s="28">
        <f>I176-J176</f>
        <v>494873.45</v>
      </c>
      <c r="L176" s="33"/>
      <c r="M176" s="33"/>
    </row>
    <row r="177" spans="1:16" s="42" customFormat="1" ht="36" outlineLevel="5">
      <c r="A177" s="43" t="s">
        <v>37</v>
      </c>
      <c r="B177" s="23" t="s">
        <v>28</v>
      </c>
      <c r="C177" s="23" t="s">
        <v>90</v>
      </c>
      <c r="D177" s="23" t="s">
        <v>141</v>
      </c>
      <c r="E177" s="24" t="s">
        <v>38</v>
      </c>
      <c r="F177" s="25"/>
      <c r="G177" s="25"/>
      <c r="H177" s="26">
        <f>284388500-106230010</f>
        <v>178158490</v>
      </c>
      <c r="I177" s="40">
        <v>82518000</v>
      </c>
      <c r="J177" s="44">
        <v>81126008.680000007</v>
      </c>
      <c r="K177" s="28">
        <f>I177-J177</f>
        <v>1391991.3199999928</v>
      </c>
      <c r="L177" s="33"/>
      <c r="M177" s="33"/>
    </row>
    <row r="178" spans="1:16" s="105" customFormat="1" ht="60" outlineLevel="3">
      <c r="A178" s="192" t="s">
        <v>81</v>
      </c>
      <c r="B178" s="97" t="s">
        <v>28</v>
      </c>
      <c r="C178" s="97" t="s">
        <v>90</v>
      </c>
      <c r="D178" s="97" t="s">
        <v>82</v>
      </c>
      <c r="E178" s="98" t="s">
        <v>29</v>
      </c>
      <c r="F178" s="99"/>
      <c r="G178" s="100"/>
      <c r="H178" s="101">
        <f>SUM(H179:H183)</f>
        <v>0</v>
      </c>
      <c r="I178" s="102">
        <f>SUM(I179:I183)</f>
        <v>0</v>
      </c>
      <c r="J178" s="296">
        <f>SUM(J179:J183)</f>
        <v>-487022.3</v>
      </c>
      <c r="K178" s="103">
        <f>SUM(K179:K183)</f>
        <v>487022.3</v>
      </c>
      <c r="L178" s="104"/>
      <c r="M178" s="104"/>
    </row>
    <row r="179" spans="1:16" s="87" customFormat="1" ht="36" outlineLevel="5">
      <c r="A179" s="190" t="s">
        <v>30</v>
      </c>
      <c r="B179" s="80" t="s">
        <v>28</v>
      </c>
      <c r="C179" s="80" t="s">
        <v>90</v>
      </c>
      <c r="D179" s="80" t="s">
        <v>82</v>
      </c>
      <c r="E179" s="81" t="s">
        <v>31</v>
      </c>
      <c r="F179" s="106" t="s">
        <v>212</v>
      </c>
      <c r="G179" s="107"/>
      <c r="H179" s="108">
        <v>0</v>
      </c>
      <c r="I179" s="83">
        <v>0</v>
      </c>
      <c r="J179" s="297">
        <v>-291.99</v>
      </c>
      <c r="K179" s="278">
        <f>I179-J179</f>
        <v>291.99</v>
      </c>
      <c r="L179" s="86"/>
      <c r="M179" s="86"/>
    </row>
    <row r="180" spans="1:16" s="87" customFormat="1" ht="36" outlineLevel="5">
      <c r="A180" s="110" t="s">
        <v>37</v>
      </c>
      <c r="B180" s="80" t="s">
        <v>28</v>
      </c>
      <c r="C180" s="80" t="s">
        <v>90</v>
      </c>
      <c r="D180" s="80" t="s">
        <v>82</v>
      </c>
      <c r="E180" s="81" t="s">
        <v>80</v>
      </c>
      <c r="F180" s="106"/>
      <c r="G180" s="107" t="s">
        <v>36</v>
      </c>
      <c r="H180" s="40">
        <v>0</v>
      </c>
      <c r="I180" s="83">
        <v>0</v>
      </c>
      <c r="J180" s="297">
        <v>-919.36</v>
      </c>
      <c r="K180" s="278">
        <f>I180-J180</f>
        <v>919.36</v>
      </c>
      <c r="L180" s="86"/>
      <c r="M180" s="86"/>
    </row>
    <row r="181" spans="1:16" s="87" customFormat="1" ht="36" outlineLevel="5">
      <c r="A181" s="110" t="s">
        <v>37</v>
      </c>
      <c r="B181" s="80" t="s">
        <v>28</v>
      </c>
      <c r="C181" s="80" t="s">
        <v>90</v>
      </c>
      <c r="D181" s="80" t="s">
        <v>82</v>
      </c>
      <c r="E181" s="81" t="s">
        <v>80</v>
      </c>
      <c r="F181" s="106" t="s">
        <v>212</v>
      </c>
      <c r="G181" s="107" t="s">
        <v>36</v>
      </c>
      <c r="H181" s="40">
        <v>0</v>
      </c>
      <c r="I181" s="83">
        <v>0</v>
      </c>
      <c r="J181" s="314">
        <v>-485762.56</v>
      </c>
      <c r="K181" s="278">
        <f>I181-J181</f>
        <v>485762.56</v>
      </c>
      <c r="L181" s="313">
        <v>-485762.56</v>
      </c>
      <c r="M181" s="86"/>
    </row>
    <row r="182" spans="1:16" s="87" customFormat="1" outlineLevel="5">
      <c r="A182" s="190" t="s">
        <v>74</v>
      </c>
      <c r="B182" s="80" t="s">
        <v>28</v>
      </c>
      <c r="C182" s="80" t="s">
        <v>90</v>
      </c>
      <c r="D182" s="80" t="s">
        <v>82</v>
      </c>
      <c r="E182" s="81">
        <v>340</v>
      </c>
      <c r="F182" s="106" t="s">
        <v>85</v>
      </c>
      <c r="G182" s="107"/>
      <c r="H182" s="40">
        <v>0</v>
      </c>
      <c r="I182" s="83">
        <v>0</v>
      </c>
      <c r="J182" s="297">
        <v>-48.39</v>
      </c>
      <c r="K182" s="278">
        <f>I182-J182</f>
        <v>48.39</v>
      </c>
      <c r="L182" s="86"/>
      <c r="M182" s="86"/>
    </row>
    <row r="183" spans="1:16" s="87" customFormat="1" ht="36" outlineLevel="5">
      <c r="A183" s="190" t="s">
        <v>74</v>
      </c>
      <c r="B183" s="80" t="s">
        <v>28</v>
      </c>
      <c r="C183" s="80" t="s">
        <v>90</v>
      </c>
      <c r="D183" s="80" t="s">
        <v>82</v>
      </c>
      <c r="E183" s="81">
        <v>340</v>
      </c>
      <c r="F183" s="106" t="s">
        <v>212</v>
      </c>
      <c r="G183" s="107" t="s">
        <v>36</v>
      </c>
      <c r="H183" s="108">
        <v>0</v>
      </c>
      <c r="I183" s="83">
        <v>0</v>
      </c>
      <c r="J183" s="297">
        <v>0</v>
      </c>
      <c r="K183" s="279">
        <f>I183-J183</f>
        <v>0</v>
      </c>
      <c r="L183" s="86"/>
      <c r="M183" s="86"/>
    </row>
    <row r="184" spans="1:16" s="39" customFormat="1" ht="60" outlineLevel="3">
      <c r="A184" s="45" t="s">
        <v>81</v>
      </c>
      <c r="B184" s="34" t="s">
        <v>28</v>
      </c>
      <c r="C184" s="34" t="s">
        <v>90</v>
      </c>
      <c r="D184" s="34" t="s">
        <v>82</v>
      </c>
      <c r="E184" s="35" t="s">
        <v>29</v>
      </c>
      <c r="F184" s="29"/>
      <c r="G184" s="20"/>
      <c r="H184" s="21">
        <f>SUM(H185:H187)</f>
        <v>1216984000</v>
      </c>
      <c r="I184" s="55">
        <f>SUM(I185:I187)</f>
        <v>364516854</v>
      </c>
      <c r="J184" s="56">
        <f>SUM(J185:J187)</f>
        <v>360838671.44999999</v>
      </c>
      <c r="K184" s="79">
        <f>SUM(K185:K187)</f>
        <v>3678182.5500000003</v>
      </c>
      <c r="L184" s="38"/>
      <c r="M184" s="38"/>
    </row>
    <row r="185" spans="1:16" s="42" customFormat="1" ht="36" outlineLevel="5">
      <c r="A185" s="188" t="s">
        <v>65</v>
      </c>
      <c r="B185" s="23" t="s">
        <v>28</v>
      </c>
      <c r="C185" s="23" t="s">
        <v>90</v>
      </c>
      <c r="D185" s="23" t="s">
        <v>82</v>
      </c>
      <c r="E185" s="24" t="s">
        <v>66</v>
      </c>
      <c r="F185" s="25" t="s">
        <v>235</v>
      </c>
      <c r="G185" s="23" t="s">
        <v>36</v>
      </c>
      <c r="H185" s="26">
        <v>15604500</v>
      </c>
      <c r="I185" s="40">
        <v>6897532</v>
      </c>
      <c r="J185" s="44">
        <v>6662731.1200000001</v>
      </c>
      <c r="K185" s="28">
        <f t="shared" ref="K185:K195" si="4">I185-J185</f>
        <v>234800.87999999989</v>
      </c>
      <c r="L185" s="38"/>
      <c r="M185" s="38"/>
    </row>
    <row r="186" spans="1:16" s="42" customFormat="1" ht="36" outlineLevel="5">
      <c r="A186" s="188" t="s">
        <v>30</v>
      </c>
      <c r="B186" s="23" t="s">
        <v>28</v>
      </c>
      <c r="C186" s="23" t="s">
        <v>90</v>
      </c>
      <c r="D186" s="23" t="s">
        <v>82</v>
      </c>
      <c r="E186" s="24" t="s">
        <v>31</v>
      </c>
      <c r="F186" s="25" t="s">
        <v>235</v>
      </c>
      <c r="G186" s="23" t="s">
        <v>36</v>
      </c>
      <c r="H186" s="26">
        <v>8629200</v>
      </c>
      <c r="I186" s="40">
        <v>2576011.4300000002</v>
      </c>
      <c r="J186" s="44">
        <v>2510406.2599999998</v>
      </c>
      <c r="K186" s="28">
        <f t="shared" si="4"/>
        <v>65605.170000000391</v>
      </c>
      <c r="L186" s="33"/>
      <c r="M186" s="33"/>
    </row>
    <row r="187" spans="1:16" s="42" customFormat="1" ht="36" outlineLevel="5">
      <c r="A187" s="43" t="s">
        <v>37</v>
      </c>
      <c r="B187" s="23" t="s">
        <v>28</v>
      </c>
      <c r="C187" s="23" t="s">
        <v>90</v>
      </c>
      <c r="D187" s="23" t="s">
        <v>82</v>
      </c>
      <c r="E187" s="24" t="s">
        <v>80</v>
      </c>
      <c r="F187" s="25" t="s">
        <v>235</v>
      </c>
      <c r="G187" s="23" t="s">
        <v>36</v>
      </c>
      <c r="H187" s="26">
        <v>1192750300</v>
      </c>
      <c r="I187" s="40">
        <v>355043310.56999999</v>
      </c>
      <c r="J187" s="315">
        <v>351665534.06999999</v>
      </c>
      <c r="K187" s="28">
        <f t="shared" si="4"/>
        <v>3377776.5</v>
      </c>
      <c r="L187" s="313">
        <v>351665534.06999999</v>
      </c>
      <c r="M187" s="33"/>
    </row>
    <row r="188" spans="1:16" s="116" customFormat="1" ht="24" outlineLevel="5">
      <c r="A188" s="45" t="s">
        <v>218</v>
      </c>
      <c r="B188" s="34">
        <v>148</v>
      </c>
      <c r="C188" s="34">
        <v>1003</v>
      </c>
      <c r="D188" s="34">
        <v>9990020680</v>
      </c>
      <c r="E188" s="35">
        <v>321</v>
      </c>
      <c r="F188" s="111"/>
      <c r="G188" s="34"/>
      <c r="H188" s="70">
        <v>9860000</v>
      </c>
      <c r="I188" s="112">
        <v>9860000</v>
      </c>
      <c r="J188" s="298">
        <v>9860000</v>
      </c>
      <c r="K188" s="113">
        <f t="shared" si="4"/>
        <v>0</v>
      </c>
      <c r="L188" s="38"/>
      <c r="M188" s="114"/>
      <c r="N188" s="115"/>
      <c r="O188" s="115"/>
      <c r="P188" s="115"/>
    </row>
    <row r="189" spans="1:16" s="58" customFormat="1" ht="24" outlineLevel="5">
      <c r="A189" s="45" t="s">
        <v>218</v>
      </c>
      <c r="B189" s="34">
        <v>148</v>
      </c>
      <c r="C189" s="34">
        <v>1003</v>
      </c>
      <c r="D189" s="34">
        <v>9990020680</v>
      </c>
      <c r="E189" s="35">
        <v>322</v>
      </c>
      <c r="F189" s="34"/>
      <c r="G189" s="34"/>
      <c r="H189" s="70">
        <v>0</v>
      </c>
      <c r="I189" s="71">
        <v>0</v>
      </c>
      <c r="J189" s="268">
        <v>0</v>
      </c>
      <c r="K189" s="113">
        <f t="shared" si="4"/>
        <v>0</v>
      </c>
      <c r="L189" s="38"/>
      <c r="M189" s="38"/>
      <c r="N189" s="42"/>
      <c r="O189" s="39"/>
      <c r="P189" s="39"/>
    </row>
    <row r="190" spans="1:16" s="105" customFormat="1" ht="84" outlineLevel="3">
      <c r="A190" s="192" t="s">
        <v>143</v>
      </c>
      <c r="B190" s="97" t="s">
        <v>28</v>
      </c>
      <c r="C190" s="97" t="s">
        <v>142</v>
      </c>
      <c r="D190" s="97" t="s">
        <v>144</v>
      </c>
      <c r="E190" s="98" t="s">
        <v>29</v>
      </c>
      <c r="F190" s="99"/>
      <c r="G190" s="99"/>
      <c r="H190" s="117">
        <f>SUM(H191:H192)</f>
        <v>0</v>
      </c>
      <c r="I190" s="117">
        <f>SUM(I191:I192)</f>
        <v>0</v>
      </c>
      <c r="J190" s="299">
        <f>SUM(J191:J192)</f>
        <v>-19481.64</v>
      </c>
      <c r="K190" s="113">
        <f>SUM(K191:K192)</f>
        <v>19481.64</v>
      </c>
      <c r="L190" s="104"/>
      <c r="M190" s="104"/>
      <c r="N190" s="118"/>
      <c r="O190" s="118"/>
      <c r="P190" s="118"/>
    </row>
    <row r="191" spans="1:16" s="87" customFormat="1" ht="36" outlineLevel="5">
      <c r="A191" s="110" t="s">
        <v>37</v>
      </c>
      <c r="B191" s="80" t="s">
        <v>28</v>
      </c>
      <c r="C191" s="80" t="s">
        <v>142</v>
      </c>
      <c r="D191" s="80" t="s">
        <v>144</v>
      </c>
      <c r="E191" s="81" t="s">
        <v>80</v>
      </c>
      <c r="F191" s="80" t="s">
        <v>216</v>
      </c>
      <c r="G191" s="80" t="s">
        <v>36</v>
      </c>
      <c r="H191" s="265">
        <v>0</v>
      </c>
      <c r="I191" s="266">
        <v>0</v>
      </c>
      <c r="J191" s="269">
        <v>-17653.810000000001</v>
      </c>
      <c r="K191" s="28">
        <f t="shared" si="4"/>
        <v>17653.810000000001</v>
      </c>
      <c r="L191" s="120"/>
      <c r="M191" s="86"/>
    </row>
    <row r="192" spans="1:16" s="87" customFormat="1" ht="36" outlineLevel="5">
      <c r="A192" s="110" t="s">
        <v>37</v>
      </c>
      <c r="B192" s="80" t="s">
        <v>28</v>
      </c>
      <c r="C192" s="80" t="s">
        <v>142</v>
      </c>
      <c r="D192" s="80" t="s">
        <v>144</v>
      </c>
      <c r="E192" s="81" t="s">
        <v>80</v>
      </c>
      <c r="F192" s="80"/>
      <c r="G192" s="264"/>
      <c r="H192" s="83">
        <v>0</v>
      </c>
      <c r="I192" s="83">
        <v>0</v>
      </c>
      <c r="J192" s="119">
        <v>-1827.83</v>
      </c>
      <c r="K192" s="28">
        <f t="shared" si="4"/>
        <v>1827.83</v>
      </c>
      <c r="L192" s="120"/>
      <c r="M192" s="86"/>
    </row>
    <row r="193" spans="1:16" s="87" customFormat="1" ht="48" outlineLevel="5">
      <c r="A193" s="45" t="s">
        <v>264</v>
      </c>
      <c r="B193" s="29">
        <v>148</v>
      </c>
      <c r="C193" s="29">
        <v>1004</v>
      </c>
      <c r="D193" s="29">
        <v>2230131440</v>
      </c>
      <c r="E193" s="35" t="s">
        <v>29</v>
      </c>
      <c r="F193" s="29"/>
      <c r="G193" s="29"/>
      <c r="H193" s="267">
        <f>H194+H195</f>
        <v>1156402900</v>
      </c>
      <c r="I193" s="267">
        <f>I194+I195</f>
        <v>751304400</v>
      </c>
      <c r="J193" s="293">
        <f>J194+J195</f>
        <v>751304400</v>
      </c>
      <c r="K193" s="273">
        <f>SUM(K194:K195)</f>
        <v>0</v>
      </c>
      <c r="L193" s="120"/>
      <c r="M193" s="86"/>
    </row>
    <row r="194" spans="1:16" s="42" customFormat="1" ht="24" outlineLevel="5">
      <c r="A194" s="200" t="s">
        <v>83</v>
      </c>
      <c r="B194" s="23">
        <v>148</v>
      </c>
      <c r="C194" s="23">
        <v>1004</v>
      </c>
      <c r="D194" s="23">
        <v>2230131440</v>
      </c>
      <c r="E194" s="24">
        <v>570</v>
      </c>
      <c r="F194" s="23"/>
      <c r="G194" s="23"/>
      <c r="H194" s="26">
        <v>1126956700</v>
      </c>
      <c r="I194" s="40">
        <v>751304400</v>
      </c>
      <c r="J194" s="300">
        <v>751304400</v>
      </c>
      <c r="K194" s="28">
        <f t="shared" si="4"/>
        <v>0</v>
      </c>
      <c r="L194" s="90"/>
      <c r="M194" s="33"/>
    </row>
    <row r="195" spans="1:16" s="42" customFormat="1" outlineLevel="5">
      <c r="A195" s="200" t="s">
        <v>265</v>
      </c>
      <c r="B195" s="23">
        <v>148</v>
      </c>
      <c r="C195" s="23">
        <v>1004</v>
      </c>
      <c r="D195" s="23">
        <v>2230131440</v>
      </c>
      <c r="E195" s="24">
        <v>870</v>
      </c>
      <c r="F195" s="23"/>
      <c r="G195" s="23"/>
      <c r="H195" s="26">
        <v>29446200</v>
      </c>
      <c r="I195" s="40">
        <v>0</v>
      </c>
      <c r="J195" s="44">
        <v>0</v>
      </c>
      <c r="K195" s="28">
        <f t="shared" si="4"/>
        <v>0</v>
      </c>
      <c r="L195" s="90"/>
      <c r="M195" s="33"/>
    </row>
    <row r="196" spans="1:16" s="39" customFormat="1" ht="48" outlineLevel="3">
      <c r="A196" s="45" t="s">
        <v>145</v>
      </c>
      <c r="B196" s="34" t="s">
        <v>28</v>
      </c>
      <c r="C196" s="34" t="s">
        <v>142</v>
      </c>
      <c r="D196" s="34" t="s">
        <v>146</v>
      </c>
      <c r="E196" s="35" t="s">
        <v>29</v>
      </c>
      <c r="F196" s="29"/>
      <c r="G196" s="29"/>
      <c r="H196" s="36">
        <f>SUM(H197:H198)</f>
        <v>1510863480</v>
      </c>
      <c r="I196" s="22">
        <f>SUM(I197:I198)</f>
        <v>1054170305.0699999</v>
      </c>
      <c r="J196" s="37">
        <f>SUM(J197:J198)</f>
        <v>1053707662.9399999</v>
      </c>
      <c r="K196" s="37">
        <f>SUM(K197:K198)</f>
        <v>462642.12999999989</v>
      </c>
      <c r="L196" s="38"/>
      <c r="M196" s="38"/>
      <c r="N196" s="58"/>
      <c r="O196" s="58"/>
      <c r="P196" s="58"/>
    </row>
    <row r="197" spans="1:16" s="42" customFormat="1" outlineLevel="5">
      <c r="A197" s="188" t="s">
        <v>30</v>
      </c>
      <c r="B197" s="23" t="s">
        <v>28</v>
      </c>
      <c r="C197" s="23" t="s">
        <v>142</v>
      </c>
      <c r="D197" s="23" t="s">
        <v>146</v>
      </c>
      <c r="E197" s="24" t="s">
        <v>31</v>
      </c>
      <c r="F197" s="25"/>
      <c r="G197" s="25"/>
      <c r="H197" s="26">
        <v>4756000</v>
      </c>
      <c r="I197" s="40">
        <v>1589415.14</v>
      </c>
      <c r="J197" s="44">
        <v>1537499.01</v>
      </c>
      <c r="K197" s="28">
        <f t="shared" ref="K197:K236" si="5">I197-J197</f>
        <v>51916.129999999888</v>
      </c>
      <c r="L197" s="33"/>
      <c r="M197" s="33"/>
      <c r="N197" s="78"/>
    </row>
    <row r="198" spans="1:16" s="42" customFormat="1" ht="36" outlineLevel="5">
      <c r="A198" s="188" t="s">
        <v>139</v>
      </c>
      <c r="B198" s="23" t="s">
        <v>28</v>
      </c>
      <c r="C198" s="23" t="s">
        <v>142</v>
      </c>
      <c r="D198" s="23" t="s">
        <v>146</v>
      </c>
      <c r="E198" s="24" t="s">
        <v>80</v>
      </c>
      <c r="F198" s="25"/>
      <c r="G198" s="25"/>
      <c r="H198" s="26">
        <v>1506107480</v>
      </c>
      <c r="I198" s="40">
        <v>1052580889.9299999</v>
      </c>
      <c r="J198" s="44">
        <v>1052170163.9299999</v>
      </c>
      <c r="K198" s="28">
        <f t="shared" si="5"/>
        <v>410726</v>
      </c>
      <c r="L198" s="33"/>
      <c r="M198" s="33"/>
      <c r="O198" s="78"/>
      <c r="P198" s="78"/>
    </row>
    <row r="199" spans="1:16" s="39" customFormat="1" ht="48" outlineLevel="3">
      <c r="A199" s="45" t="s">
        <v>147</v>
      </c>
      <c r="B199" s="34" t="s">
        <v>28</v>
      </c>
      <c r="C199" s="34" t="s">
        <v>142</v>
      </c>
      <c r="D199" s="34" t="s">
        <v>148</v>
      </c>
      <c r="E199" s="35" t="s">
        <v>29</v>
      </c>
      <c r="F199" s="29"/>
      <c r="G199" s="29"/>
      <c r="H199" s="36">
        <f>SUM(H200:H201)</f>
        <v>15818400</v>
      </c>
      <c r="I199" s="22">
        <f>SUM(I200:I201)</f>
        <v>2636400</v>
      </c>
      <c r="J199" s="37">
        <f>SUM(J200:J201)</f>
        <v>199806.55</v>
      </c>
      <c r="K199" s="37">
        <f>SUM(K200:K201)</f>
        <v>2436593.4500000002</v>
      </c>
      <c r="L199" s="38"/>
      <c r="M199" s="38"/>
      <c r="N199" s="42"/>
      <c r="O199" s="42"/>
      <c r="P199" s="42"/>
    </row>
    <row r="200" spans="1:16" s="42" customFormat="1" outlineLevel="5">
      <c r="A200" s="188" t="s">
        <v>30</v>
      </c>
      <c r="B200" s="23" t="s">
        <v>28</v>
      </c>
      <c r="C200" s="23" t="s">
        <v>142</v>
      </c>
      <c r="D200" s="23" t="s">
        <v>148</v>
      </c>
      <c r="E200" s="24" t="s">
        <v>31</v>
      </c>
      <c r="F200" s="25"/>
      <c r="G200" s="25"/>
      <c r="H200" s="26">
        <v>206800</v>
      </c>
      <c r="I200" s="40">
        <v>34400</v>
      </c>
      <c r="J200" s="41">
        <v>734.55</v>
      </c>
      <c r="K200" s="28">
        <f t="shared" si="5"/>
        <v>33665.449999999997</v>
      </c>
      <c r="L200" s="33"/>
      <c r="M200" s="33"/>
    </row>
    <row r="201" spans="1:16" s="42" customFormat="1" ht="36" outlineLevel="5">
      <c r="A201" s="43" t="s">
        <v>37</v>
      </c>
      <c r="B201" s="23" t="s">
        <v>28</v>
      </c>
      <c r="C201" s="23" t="s">
        <v>142</v>
      </c>
      <c r="D201" s="23">
        <v>2230171320</v>
      </c>
      <c r="E201" s="24" t="s">
        <v>80</v>
      </c>
      <c r="F201" s="25"/>
      <c r="G201" s="25"/>
      <c r="H201" s="26">
        <v>15611600</v>
      </c>
      <c r="I201" s="40">
        <v>2602000</v>
      </c>
      <c r="J201" s="44">
        <v>199072</v>
      </c>
      <c r="K201" s="28">
        <f t="shared" si="5"/>
        <v>2402928</v>
      </c>
      <c r="L201" s="33"/>
      <c r="M201" s="33"/>
    </row>
    <row r="202" spans="1:16" s="129" customFormat="1" ht="36" outlineLevel="5">
      <c r="A202" s="121" t="s">
        <v>199</v>
      </c>
      <c r="B202" s="122" t="s">
        <v>28</v>
      </c>
      <c r="C202" s="122" t="s">
        <v>142</v>
      </c>
      <c r="D202" s="122" t="s">
        <v>200</v>
      </c>
      <c r="E202" s="123" t="s">
        <v>29</v>
      </c>
      <c r="F202" s="124"/>
      <c r="G202" s="124"/>
      <c r="H202" s="125">
        <f>SUM(H203)</f>
        <v>0</v>
      </c>
      <c r="I202" s="126">
        <f>SUM(I203)</f>
        <v>0</v>
      </c>
      <c r="J202" s="301">
        <f>SUM(J203)</f>
        <v>0</v>
      </c>
      <c r="K202" s="127">
        <f>SUM(K203)</f>
        <v>0</v>
      </c>
      <c r="L202" s="128"/>
      <c r="M202" s="114"/>
    </row>
    <row r="203" spans="1:16" s="129" customFormat="1" ht="36" outlineLevel="5">
      <c r="A203" s="130" t="s">
        <v>37</v>
      </c>
      <c r="B203" s="131" t="s">
        <v>28</v>
      </c>
      <c r="C203" s="131" t="s">
        <v>142</v>
      </c>
      <c r="D203" s="131" t="s">
        <v>200</v>
      </c>
      <c r="E203" s="132">
        <v>313</v>
      </c>
      <c r="F203" s="131" t="s">
        <v>251</v>
      </c>
      <c r="G203" s="131" t="s">
        <v>36</v>
      </c>
      <c r="H203" s="133">
        <v>0</v>
      </c>
      <c r="I203" s="83">
        <v>0</v>
      </c>
      <c r="J203" s="119">
        <v>0</v>
      </c>
      <c r="K203" s="134">
        <f>I203-J203</f>
        <v>0</v>
      </c>
      <c r="L203" s="135"/>
      <c r="M203" s="136"/>
      <c r="N203" s="137"/>
    </row>
    <row r="204" spans="1:16" s="42" customFormat="1" ht="24" outlineLevel="5">
      <c r="A204" s="138" t="s">
        <v>199</v>
      </c>
      <c r="B204" s="34" t="s">
        <v>28</v>
      </c>
      <c r="C204" s="34" t="s">
        <v>142</v>
      </c>
      <c r="D204" s="34" t="s">
        <v>200</v>
      </c>
      <c r="E204" s="35" t="s">
        <v>29</v>
      </c>
      <c r="F204" s="29"/>
      <c r="G204" s="29"/>
      <c r="H204" s="70">
        <f>SUM(H205:H208)</f>
        <v>21647854070</v>
      </c>
      <c r="I204" s="71">
        <f>SUM(I205:I208)</f>
        <v>17660934618.919998</v>
      </c>
      <c r="J204" s="72">
        <f>SUM(J205:J208)</f>
        <v>17659910156.220001</v>
      </c>
      <c r="K204" s="139">
        <f>SUM(K205:K208)</f>
        <v>1024462.6999975541</v>
      </c>
      <c r="L204" s="140"/>
      <c r="M204" s="141"/>
    </row>
    <row r="205" spans="1:16" s="87" customFormat="1" ht="36" outlineLevel="5">
      <c r="A205" s="43" t="s">
        <v>37</v>
      </c>
      <c r="B205" s="80" t="s">
        <v>28</v>
      </c>
      <c r="C205" s="23" t="s">
        <v>142</v>
      </c>
      <c r="D205" s="23" t="s">
        <v>200</v>
      </c>
      <c r="E205" s="24">
        <v>244</v>
      </c>
      <c r="F205" s="80"/>
      <c r="G205" s="23" t="s">
        <v>35</v>
      </c>
      <c r="H205" s="26">
        <v>4592870</v>
      </c>
      <c r="I205" s="40">
        <v>3519949.91</v>
      </c>
      <c r="J205" s="295">
        <v>3505327.65</v>
      </c>
      <c r="K205" s="142">
        <f>I205-J205</f>
        <v>14622.260000000242</v>
      </c>
      <c r="L205" s="143"/>
      <c r="M205" s="144"/>
      <c r="O205" s="145"/>
      <c r="P205" s="145"/>
    </row>
    <row r="206" spans="1:16" s="87" customFormat="1" ht="36" outlineLevel="5">
      <c r="A206" s="110" t="s">
        <v>37</v>
      </c>
      <c r="B206" s="80" t="s">
        <v>28</v>
      </c>
      <c r="C206" s="80" t="s">
        <v>142</v>
      </c>
      <c r="D206" s="80" t="s">
        <v>200</v>
      </c>
      <c r="E206" s="81" t="s">
        <v>80</v>
      </c>
      <c r="F206" s="80" t="s">
        <v>214</v>
      </c>
      <c r="G206" s="80" t="s">
        <v>36</v>
      </c>
      <c r="H206" s="82">
        <v>0</v>
      </c>
      <c r="I206" s="302">
        <v>0</v>
      </c>
      <c r="J206" s="303">
        <v>0</v>
      </c>
      <c r="K206" s="142">
        <f t="shared" si="5"/>
        <v>0</v>
      </c>
      <c r="L206" s="255"/>
      <c r="M206" s="144"/>
      <c r="O206" s="145"/>
      <c r="P206" s="145"/>
    </row>
    <row r="207" spans="1:16" s="42" customFormat="1" ht="36" outlineLevel="5">
      <c r="A207" s="43" t="s">
        <v>37</v>
      </c>
      <c r="B207" s="23" t="s">
        <v>28</v>
      </c>
      <c r="C207" s="23" t="s">
        <v>142</v>
      </c>
      <c r="D207" s="23" t="s">
        <v>200</v>
      </c>
      <c r="E207" s="24" t="s">
        <v>80</v>
      </c>
      <c r="F207" s="23" t="s">
        <v>236</v>
      </c>
      <c r="G207" s="23" t="s">
        <v>35</v>
      </c>
      <c r="H207" s="304">
        <f>975933090+106230010</f>
        <v>1082163100</v>
      </c>
      <c r="I207" s="304">
        <f>779721571.18+103123960.17+25202.06</f>
        <v>882870733.40999985</v>
      </c>
      <c r="J207" s="300">
        <f>882820241.86+0.01</f>
        <v>882820241.87</v>
      </c>
      <c r="K207" s="134">
        <f t="shared" si="5"/>
        <v>50491.539999842644</v>
      </c>
      <c r="L207" s="146"/>
      <c r="M207" s="38"/>
      <c r="O207" s="78"/>
      <c r="P207" s="78"/>
    </row>
    <row r="208" spans="1:16" s="42" customFormat="1" ht="36" outlineLevel="5">
      <c r="A208" s="43" t="s">
        <v>37</v>
      </c>
      <c r="B208" s="23" t="s">
        <v>28</v>
      </c>
      <c r="C208" s="23" t="s">
        <v>142</v>
      </c>
      <c r="D208" s="23" t="s">
        <v>200</v>
      </c>
      <c r="E208" s="24" t="s">
        <v>80</v>
      </c>
      <c r="F208" s="23" t="s">
        <v>236</v>
      </c>
      <c r="G208" s="23" t="s">
        <v>36</v>
      </c>
      <c r="H208" s="304">
        <f>18542728700+2018369400</f>
        <v>20561098100</v>
      </c>
      <c r="I208" s="304">
        <f>14814709852.63+1959355243.26+478839.71</f>
        <v>16774543935.599998</v>
      </c>
      <c r="J208" s="300">
        <v>16773584586.700001</v>
      </c>
      <c r="K208" s="28">
        <f t="shared" si="5"/>
        <v>959348.89999771118</v>
      </c>
      <c r="L208" s="147"/>
      <c r="M208" s="141"/>
      <c r="O208" s="78"/>
      <c r="P208" s="78"/>
    </row>
    <row r="209" spans="1:16" s="39" customFormat="1" ht="24" outlineLevel="3">
      <c r="A209" s="45" t="s">
        <v>149</v>
      </c>
      <c r="B209" s="34" t="s">
        <v>28</v>
      </c>
      <c r="C209" s="34" t="s">
        <v>142</v>
      </c>
      <c r="D209" s="34" t="s">
        <v>150</v>
      </c>
      <c r="E209" s="35" t="s">
        <v>29</v>
      </c>
      <c r="F209" s="29"/>
      <c r="G209" s="29"/>
      <c r="H209" s="36">
        <f>SUM(H210:H211)</f>
        <v>52930600</v>
      </c>
      <c r="I209" s="22">
        <f>SUM(I210:I211)</f>
        <v>23788400</v>
      </c>
      <c r="J209" s="37">
        <f>SUM(J210:J211)</f>
        <v>20814867.600000001</v>
      </c>
      <c r="K209" s="37">
        <f>SUM(K210:K211)</f>
        <v>2973532.4</v>
      </c>
      <c r="L209" s="147"/>
      <c r="M209" s="33"/>
      <c r="N209" s="42"/>
      <c r="O209" s="42"/>
      <c r="P209" s="42"/>
    </row>
    <row r="210" spans="1:16" s="42" customFormat="1" outlineLevel="5">
      <c r="A210" s="188" t="s">
        <v>30</v>
      </c>
      <c r="B210" s="23" t="s">
        <v>28</v>
      </c>
      <c r="C210" s="23" t="s">
        <v>142</v>
      </c>
      <c r="D210" s="23" t="s">
        <v>150</v>
      </c>
      <c r="E210" s="24" t="s">
        <v>31</v>
      </c>
      <c r="F210" s="25"/>
      <c r="G210" s="25"/>
      <c r="H210" s="26">
        <v>18170600</v>
      </c>
      <c r="I210" s="40">
        <v>3028400</v>
      </c>
      <c r="J210" s="44">
        <v>54867.6</v>
      </c>
      <c r="K210" s="28">
        <f t="shared" si="5"/>
        <v>2973532.4</v>
      </c>
      <c r="L210" s="33"/>
      <c r="M210" s="33"/>
      <c r="N210" s="78"/>
    </row>
    <row r="211" spans="1:16" s="42" customFormat="1" ht="36" outlineLevel="5">
      <c r="A211" s="43" t="s">
        <v>37</v>
      </c>
      <c r="B211" s="23" t="s">
        <v>28</v>
      </c>
      <c r="C211" s="23" t="s">
        <v>142</v>
      </c>
      <c r="D211" s="23" t="s">
        <v>150</v>
      </c>
      <c r="E211" s="24" t="s">
        <v>80</v>
      </c>
      <c r="F211" s="25"/>
      <c r="G211" s="23"/>
      <c r="H211" s="26">
        <v>34760000</v>
      </c>
      <c r="I211" s="40">
        <v>20760000</v>
      </c>
      <c r="J211" s="44">
        <v>20760000</v>
      </c>
      <c r="K211" s="28">
        <f t="shared" si="5"/>
        <v>0</v>
      </c>
      <c r="L211" s="33"/>
      <c r="M211" s="38"/>
      <c r="O211" s="78"/>
      <c r="P211" s="78"/>
    </row>
    <row r="212" spans="1:16" s="39" customFormat="1" ht="24" outlineLevel="3">
      <c r="A212" s="45" t="s">
        <v>151</v>
      </c>
      <c r="B212" s="34" t="s">
        <v>28</v>
      </c>
      <c r="C212" s="34" t="s">
        <v>142</v>
      </c>
      <c r="D212" s="34" t="s">
        <v>152</v>
      </c>
      <c r="E212" s="35" t="s">
        <v>29</v>
      </c>
      <c r="F212" s="29"/>
      <c r="G212" s="29"/>
      <c r="H212" s="36">
        <f>SUM(H213)</f>
        <v>25000</v>
      </c>
      <c r="I212" s="22">
        <f>SUM(I213)</f>
        <v>4200</v>
      </c>
      <c r="J212" s="37">
        <f>SUM(J213)</f>
        <v>0</v>
      </c>
      <c r="K212" s="37">
        <f>SUM(K213)</f>
        <v>4200</v>
      </c>
      <c r="L212" s="38"/>
      <c r="M212" s="33"/>
      <c r="O212" s="42"/>
      <c r="P212" s="42"/>
    </row>
    <row r="213" spans="1:16" s="42" customFormat="1" ht="36" outlineLevel="5">
      <c r="A213" s="43" t="s">
        <v>37</v>
      </c>
      <c r="B213" s="23" t="s">
        <v>28</v>
      </c>
      <c r="C213" s="23" t="s">
        <v>142</v>
      </c>
      <c r="D213" s="23" t="s">
        <v>152</v>
      </c>
      <c r="E213" s="24" t="s">
        <v>80</v>
      </c>
      <c r="F213" s="25"/>
      <c r="G213" s="25"/>
      <c r="H213" s="26">
        <v>25000</v>
      </c>
      <c r="I213" s="40">
        <v>4200</v>
      </c>
      <c r="J213" s="41">
        <v>0</v>
      </c>
      <c r="K213" s="28">
        <f t="shared" si="5"/>
        <v>4200</v>
      </c>
      <c r="L213" s="33"/>
      <c r="M213" s="33"/>
      <c r="O213" s="78"/>
      <c r="P213" s="78"/>
    </row>
    <row r="214" spans="1:16" s="39" customFormat="1" ht="84" outlineLevel="3">
      <c r="A214" s="45" t="s">
        <v>153</v>
      </c>
      <c r="B214" s="34" t="s">
        <v>28</v>
      </c>
      <c r="C214" s="34" t="s">
        <v>142</v>
      </c>
      <c r="D214" s="34" t="s">
        <v>154</v>
      </c>
      <c r="E214" s="35" t="s">
        <v>29</v>
      </c>
      <c r="F214" s="29"/>
      <c r="G214" s="29"/>
      <c r="H214" s="36">
        <f>SUM(H215:H215)</f>
        <v>84900</v>
      </c>
      <c r="I214" s="22">
        <f>SUM(I215:I215)</f>
        <v>0</v>
      </c>
      <c r="J214" s="37">
        <f>SUM(J215:J215)</f>
        <v>0</v>
      </c>
      <c r="K214" s="37">
        <f>SUM(K215:K215)</f>
        <v>0</v>
      </c>
      <c r="L214" s="38"/>
      <c r="M214" s="38"/>
      <c r="N214" s="42"/>
      <c r="O214" s="42"/>
      <c r="P214" s="42"/>
    </row>
    <row r="215" spans="1:16" s="42" customFormat="1" ht="36" outlineLevel="5">
      <c r="A215" s="188" t="s">
        <v>155</v>
      </c>
      <c r="B215" s="23" t="s">
        <v>28</v>
      </c>
      <c r="C215" s="23" t="s">
        <v>142</v>
      </c>
      <c r="D215" s="23" t="s">
        <v>154</v>
      </c>
      <c r="E215" s="24" t="s">
        <v>31</v>
      </c>
      <c r="F215" s="23" t="s">
        <v>253</v>
      </c>
      <c r="G215" s="23" t="s">
        <v>36</v>
      </c>
      <c r="H215" s="26">
        <v>84900</v>
      </c>
      <c r="I215" s="40">
        <v>0</v>
      </c>
      <c r="J215" s="41">
        <v>0</v>
      </c>
      <c r="K215" s="28">
        <f t="shared" si="5"/>
        <v>0</v>
      </c>
      <c r="L215" s="33"/>
      <c r="M215" s="33"/>
      <c r="O215" s="78"/>
      <c r="P215" s="78"/>
    </row>
    <row r="216" spans="1:16" s="39" customFormat="1" ht="72" outlineLevel="3">
      <c r="A216" s="45" t="s">
        <v>156</v>
      </c>
      <c r="B216" s="34" t="s">
        <v>28</v>
      </c>
      <c r="C216" s="34" t="s">
        <v>142</v>
      </c>
      <c r="D216" s="34" t="s">
        <v>157</v>
      </c>
      <c r="E216" s="35" t="s">
        <v>29</v>
      </c>
      <c r="F216" s="29"/>
      <c r="G216" s="29"/>
      <c r="H216" s="36">
        <f>SUM(H217:H218)</f>
        <v>4300</v>
      </c>
      <c r="I216" s="22">
        <f>SUM(I217:I218)</f>
        <v>800</v>
      </c>
      <c r="J216" s="37">
        <f>SUM(J217:J218)</f>
        <v>0</v>
      </c>
      <c r="K216" s="37">
        <f>SUM(K217:K218)</f>
        <v>800</v>
      </c>
      <c r="L216" s="38"/>
      <c r="M216" s="38"/>
      <c r="N216" s="42"/>
      <c r="O216" s="42"/>
      <c r="P216" s="42"/>
    </row>
    <row r="217" spans="1:16" s="42" customFormat="1" ht="36" outlineLevel="5">
      <c r="A217" s="43" t="s">
        <v>37</v>
      </c>
      <c r="B217" s="23" t="s">
        <v>28</v>
      </c>
      <c r="C217" s="23" t="s">
        <v>142</v>
      </c>
      <c r="D217" s="23" t="s">
        <v>157</v>
      </c>
      <c r="E217" s="24">
        <v>244</v>
      </c>
      <c r="F217" s="25"/>
      <c r="G217" s="25"/>
      <c r="H217" s="26">
        <v>4300</v>
      </c>
      <c r="I217" s="40">
        <v>800</v>
      </c>
      <c r="J217" s="41">
        <v>0</v>
      </c>
      <c r="K217" s="28">
        <f>I217-J217</f>
        <v>800</v>
      </c>
      <c r="L217" s="33"/>
      <c r="M217" s="33"/>
      <c r="N217" s="78"/>
    </row>
    <row r="218" spans="1:16" s="42" customFormat="1" ht="24" outlineLevel="5">
      <c r="A218" s="188" t="s">
        <v>155</v>
      </c>
      <c r="B218" s="23" t="s">
        <v>28</v>
      </c>
      <c r="C218" s="23" t="s">
        <v>142</v>
      </c>
      <c r="D218" s="23" t="s">
        <v>157</v>
      </c>
      <c r="E218" s="24">
        <v>323</v>
      </c>
      <c r="F218" s="25"/>
      <c r="G218" s="25"/>
      <c r="H218" s="26">
        <v>0</v>
      </c>
      <c r="I218" s="40">
        <v>0</v>
      </c>
      <c r="J218" s="41">
        <v>0</v>
      </c>
      <c r="K218" s="28">
        <f t="shared" si="5"/>
        <v>0</v>
      </c>
      <c r="L218" s="33"/>
      <c r="M218" s="38"/>
      <c r="N218" s="78"/>
      <c r="O218" s="78"/>
      <c r="P218" s="78"/>
    </row>
    <row r="219" spans="1:16" s="39" customFormat="1" ht="36" outlineLevel="3">
      <c r="A219" s="45" t="s">
        <v>158</v>
      </c>
      <c r="B219" s="34" t="s">
        <v>28</v>
      </c>
      <c r="C219" s="34" t="s">
        <v>142</v>
      </c>
      <c r="D219" s="34" t="s">
        <v>159</v>
      </c>
      <c r="E219" s="35" t="s">
        <v>29</v>
      </c>
      <c r="F219" s="29"/>
      <c r="G219" s="29"/>
      <c r="H219" s="36">
        <f>SUM(H220:H224)</f>
        <v>4626244100</v>
      </c>
      <c r="I219" s="22">
        <f>SUM(I220:I224)</f>
        <v>3526585141.6700001</v>
      </c>
      <c r="J219" s="37">
        <f>SUM(J220:J224)</f>
        <v>3524504084.29</v>
      </c>
      <c r="K219" s="37">
        <f>SUM(K220:K224)</f>
        <v>2081057.3799999428</v>
      </c>
      <c r="L219" s="38"/>
      <c r="M219" s="38"/>
      <c r="N219" s="42"/>
      <c r="O219" s="78"/>
      <c r="P219" s="78"/>
    </row>
    <row r="220" spans="1:16" s="42" customFormat="1" ht="36" outlineLevel="5">
      <c r="A220" s="43" t="s">
        <v>37</v>
      </c>
      <c r="B220" s="23" t="s">
        <v>28</v>
      </c>
      <c r="C220" s="23" t="s">
        <v>142</v>
      </c>
      <c r="D220" s="23" t="s">
        <v>159</v>
      </c>
      <c r="E220" s="24">
        <v>244</v>
      </c>
      <c r="F220" s="25" t="s">
        <v>237</v>
      </c>
      <c r="G220" s="25" t="s">
        <v>36</v>
      </c>
      <c r="H220" s="26">
        <f>41156900-9500000</f>
        <v>31656900</v>
      </c>
      <c r="I220" s="40">
        <v>1987150</v>
      </c>
      <c r="J220" s="41">
        <v>1794246.2</v>
      </c>
      <c r="K220" s="28">
        <f t="shared" si="5"/>
        <v>192903.80000000005</v>
      </c>
      <c r="L220" s="141"/>
      <c r="M220" s="33"/>
    </row>
    <row r="221" spans="1:16" s="87" customFormat="1" ht="36" outlineLevel="5">
      <c r="A221" s="43" t="s">
        <v>37</v>
      </c>
      <c r="B221" s="80" t="s">
        <v>28</v>
      </c>
      <c r="C221" s="80" t="s">
        <v>142</v>
      </c>
      <c r="D221" s="80" t="s">
        <v>159</v>
      </c>
      <c r="E221" s="81" t="s">
        <v>80</v>
      </c>
      <c r="F221" s="148" t="s">
        <v>215</v>
      </c>
      <c r="G221" s="148" t="s">
        <v>36</v>
      </c>
      <c r="H221" s="82">
        <v>0</v>
      </c>
      <c r="I221" s="83">
        <v>0</v>
      </c>
      <c r="J221" s="295">
        <v>0</v>
      </c>
      <c r="K221" s="85">
        <f t="shared" si="5"/>
        <v>0</v>
      </c>
      <c r="L221" s="120"/>
      <c r="M221" s="86"/>
    </row>
    <row r="222" spans="1:16" s="42" customFormat="1" ht="36" outlineLevel="5">
      <c r="A222" s="43" t="s">
        <v>37</v>
      </c>
      <c r="B222" s="23" t="s">
        <v>28</v>
      </c>
      <c r="C222" s="23" t="s">
        <v>142</v>
      </c>
      <c r="D222" s="23" t="s">
        <v>159</v>
      </c>
      <c r="E222" s="24">
        <v>313</v>
      </c>
      <c r="F222" s="25" t="s">
        <v>237</v>
      </c>
      <c r="G222" s="25" t="s">
        <v>36</v>
      </c>
      <c r="H222" s="26">
        <v>0</v>
      </c>
      <c r="I222" s="40">
        <v>0</v>
      </c>
      <c r="J222" s="295">
        <v>-8531.52</v>
      </c>
      <c r="K222" s="28">
        <f>I222-J222</f>
        <v>8531.52</v>
      </c>
      <c r="L222" s="33"/>
      <c r="M222" s="33"/>
      <c r="N222" s="78"/>
    </row>
    <row r="223" spans="1:16" s="42" customFormat="1" ht="36" outlineLevel="5">
      <c r="A223" s="43" t="s">
        <v>37</v>
      </c>
      <c r="B223" s="23" t="s">
        <v>28</v>
      </c>
      <c r="C223" s="23" t="s">
        <v>142</v>
      </c>
      <c r="D223" s="23" t="s">
        <v>159</v>
      </c>
      <c r="E223" s="24">
        <v>313</v>
      </c>
      <c r="F223" s="25" t="s">
        <v>237</v>
      </c>
      <c r="G223" s="25" t="s">
        <v>36</v>
      </c>
      <c r="H223" s="26">
        <v>4585087200</v>
      </c>
      <c r="I223" s="40">
        <v>3520617991.6700001</v>
      </c>
      <c r="J223" s="295">
        <v>3520118369.6100001</v>
      </c>
      <c r="K223" s="28">
        <f t="shared" si="5"/>
        <v>499622.05999994278</v>
      </c>
      <c r="L223" s="33"/>
      <c r="M223" s="33"/>
      <c r="N223" s="78"/>
    </row>
    <row r="224" spans="1:16" s="42" customFormat="1" ht="36" outlineLevel="5">
      <c r="A224" s="188" t="s">
        <v>65</v>
      </c>
      <c r="B224" s="23" t="s">
        <v>28</v>
      </c>
      <c r="C224" s="23" t="s">
        <v>142</v>
      </c>
      <c r="D224" s="23" t="s">
        <v>159</v>
      </c>
      <c r="E224" s="24">
        <v>242</v>
      </c>
      <c r="F224" s="25" t="s">
        <v>237</v>
      </c>
      <c r="G224" s="149" t="s">
        <v>36</v>
      </c>
      <c r="H224" s="26">
        <v>9500000</v>
      </c>
      <c r="I224" s="40">
        <v>3980000</v>
      </c>
      <c r="J224" s="44">
        <v>2600000</v>
      </c>
      <c r="K224" s="28">
        <f>I224-J224</f>
        <v>1380000</v>
      </c>
      <c r="L224" s="141"/>
      <c r="M224" s="38"/>
      <c r="O224" s="78"/>
      <c r="P224" s="78"/>
    </row>
    <row r="225" spans="1:16" s="39" customFormat="1" ht="24" outlineLevel="3">
      <c r="A225" s="45" t="s">
        <v>59</v>
      </c>
      <c r="B225" s="34" t="s">
        <v>28</v>
      </c>
      <c r="C225" s="34" t="s">
        <v>160</v>
      </c>
      <c r="D225" s="34" t="s">
        <v>161</v>
      </c>
      <c r="E225" s="35" t="s">
        <v>29</v>
      </c>
      <c r="F225" s="29"/>
      <c r="G225" s="20"/>
      <c r="H225" s="36">
        <f>SUM(H226:H236)</f>
        <v>561073000</v>
      </c>
      <c r="I225" s="22">
        <f>SUM(I226:I236)</f>
        <v>374818804.61000001</v>
      </c>
      <c r="J225" s="37">
        <f>SUM(J226:J236)</f>
        <v>354296547.45999998</v>
      </c>
      <c r="K225" s="37">
        <f>SUM(K226:K236)</f>
        <v>20522257.149999999</v>
      </c>
      <c r="L225" s="38"/>
      <c r="M225" s="33"/>
      <c r="N225" s="42"/>
      <c r="O225" s="42"/>
      <c r="P225" s="42"/>
    </row>
    <row r="226" spans="1:16" s="42" customFormat="1" outlineLevel="5">
      <c r="A226" s="188" t="s">
        <v>61</v>
      </c>
      <c r="B226" s="23" t="s">
        <v>28</v>
      </c>
      <c r="C226" s="23" t="s">
        <v>160</v>
      </c>
      <c r="D226" s="23" t="s">
        <v>161</v>
      </c>
      <c r="E226" s="24" t="s">
        <v>62</v>
      </c>
      <c r="F226" s="25"/>
      <c r="G226" s="25"/>
      <c r="H226" s="26">
        <v>409767641</v>
      </c>
      <c r="I226" s="40">
        <v>271619000</v>
      </c>
      <c r="J226" s="44">
        <v>261709100.34</v>
      </c>
      <c r="K226" s="28">
        <f t="shared" si="5"/>
        <v>9909899.6599999964</v>
      </c>
      <c r="L226" s="33"/>
      <c r="M226" s="33"/>
    </row>
    <row r="227" spans="1:16" s="42" customFormat="1" ht="24" outlineLevel="5">
      <c r="A227" s="188" t="s">
        <v>88</v>
      </c>
      <c r="B227" s="23" t="s">
        <v>28</v>
      </c>
      <c r="C227" s="23" t="s">
        <v>160</v>
      </c>
      <c r="D227" s="23" t="s">
        <v>161</v>
      </c>
      <c r="E227" s="24" t="s">
        <v>162</v>
      </c>
      <c r="F227" s="25"/>
      <c r="G227" s="25"/>
      <c r="H227" s="26">
        <v>0</v>
      </c>
      <c r="I227" s="40">
        <v>0</v>
      </c>
      <c r="J227" s="44">
        <v>0</v>
      </c>
      <c r="K227" s="28">
        <f t="shared" si="5"/>
        <v>0</v>
      </c>
      <c r="L227" s="33"/>
      <c r="M227" s="33"/>
    </row>
    <row r="228" spans="1:16" s="42" customFormat="1" ht="48" outlineLevel="5">
      <c r="A228" s="188" t="s">
        <v>63</v>
      </c>
      <c r="B228" s="23" t="s">
        <v>28</v>
      </c>
      <c r="C228" s="23" t="s">
        <v>160</v>
      </c>
      <c r="D228" s="23" t="s">
        <v>161</v>
      </c>
      <c r="E228" s="24" t="s">
        <v>64</v>
      </c>
      <c r="F228" s="25"/>
      <c r="G228" s="25"/>
      <c r="H228" s="26">
        <v>123749859</v>
      </c>
      <c r="I228" s="40">
        <v>82028700</v>
      </c>
      <c r="J228" s="44">
        <v>76351014.849999994</v>
      </c>
      <c r="K228" s="28">
        <f t="shared" si="5"/>
        <v>5677685.150000006</v>
      </c>
      <c r="L228" s="33"/>
      <c r="M228" s="33"/>
    </row>
    <row r="229" spans="1:16" s="42" customFormat="1" ht="24" outlineLevel="5">
      <c r="A229" s="188" t="s">
        <v>65</v>
      </c>
      <c r="B229" s="23" t="s">
        <v>28</v>
      </c>
      <c r="C229" s="23" t="s">
        <v>160</v>
      </c>
      <c r="D229" s="23" t="s">
        <v>161</v>
      </c>
      <c r="E229" s="24" t="s">
        <v>66</v>
      </c>
      <c r="F229" s="25"/>
      <c r="G229" s="25"/>
      <c r="H229" s="26">
        <v>6486200</v>
      </c>
      <c r="I229" s="40">
        <v>4926638</v>
      </c>
      <c r="J229" s="44">
        <v>4080985.71</v>
      </c>
      <c r="K229" s="28">
        <f t="shared" si="5"/>
        <v>845652.29</v>
      </c>
      <c r="L229" s="33"/>
      <c r="M229" s="33"/>
    </row>
    <row r="230" spans="1:16" s="42" customFormat="1" ht="36" outlineLevel="5">
      <c r="A230" s="188" t="s">
        <v>197</v>
      </c>
      <c r="B230" s="23" t="s">
        <v>28</v>
      </c>
      <c r="C230" s="23" t="s">
        <v>160</v>
      </c>
      <c r="D230" s="23" t="s">
        <v>161</v>
      </c>
      <c r="E230" s="24">
        <v>243</v>
      </c>
      <c r="F230" s="25"/>
      <c r="G230" s="25"/>
      <c r="H230" s="26">
        <v>0</v>
      </c>
      <c r="I230" s="40">
        <v>0</v>
      </c>
      <c r="J230" s="44">
        <v>0</v>
      </c>
      <c r="K230" s="28">
        <f t="shared" si="5"/>
        <v>0</v>
      </c>
      <c r="L230" s="33"/>
      <c r="M230" s="38"/>
    </row>
    <row r="231" spans="1:16" s="42" customFormat="1" outlineLevel="5">
      <c r="A231" s="188" t="s">
        <v>30</v>
      </c>
      <c r="B231" s="23" t="s">
        <v>28</v>
      </c>
      <c r="C231" s="23" t="s">
        <v>160</v>
      </c>
      <c r="D231" s="23" t="s">
        <v>161</v>
      </c>
      <c r="E231" s="24" t="s">
        <v>31</v>
      </c>
      <c r="F231" s="25"/>
      <c r="G231" s="25"/>
      <c r="H231" s="26">
        <v>13742600</v>
      </c>
      <c r="I231" s="40">
        <v>10593316</v>
      </c>
      <c r="J231" s="44">
        <v>8710308.7400000002</v>
      </c>
      <c r="K231" s="28">
        <f t="shared" si="5"/>
        <v>1883007.2599999998</v>
      </c>
      <c r="L231" s="33"/>
      <c r="M231" s="33"/>
    </row>
    <row r="232" spans="1:16" s="42" customFormat="1" outlineLevel="5">
      <c r="A232" s="188" t="s">
        <v>203</v>
      </c>
      <c r="B232" s="23" t="s">
        <v>28</v>
      </c>
      <c r="C232" s="23" t="s">
        <v>160</v>
      </c>
      <c r="D232" s="23" t="s">
        <v>161</v>
      </c>
      <c r="E232" s="24">
        <v>247</v>
      </c>
      <c r="F232" s="25"/>
      <c r="G232" s="25"/>
      <c r="H232" s="26">
        <v>6666600</v>
      </c>
      <c r="I232" s="40">
        <v>5100600</v>
      </c>
      <c r="J232" s="44">
        <v>3088080.19</v>
      </c>
      <c r="K232" s="28">
        <f t="shared" si="5"/>
        <v>2012519.81</v>
      </c>
      <c r="L232" s="33"/>
      <c r="M232" s="33"/>
    </row>
    <row r="233" spans="1:16" s="42" customFormat="1" ht="36" outlineLevel="5">
      <c r="A233" s="188" t="s">
        <v>163</v>
      </c>
      <c r="B233" s="23" t="s">
        <v>28</v>
      </c>
      <c r="C233" s="23" t="s">
        <v>160</v>
      </c>
      <c r="D233" s="23" t="s">
        <v>161</v>
      </c>
      <c r="E233" s="24" t="s">
        <v>219</v>
      </c>
      <c r="F233" s="25"/>
      <c r="G233" s="25"/>
      <c r="H233" s="26">
        <v>105779.61</v>
      </c>
      <c r="I233" s="40">
        <v>105779.61</v>
      </c>
      <c r="J233" s="44">
        <v>86010.55</v>
      </c>
      <c r="K233" s="28">
        <f t="shared" si="5"/>
        <v>19769.059999999998</v>
      </c>
      <c r="L233" s="38"/>
      <c r="M233" s="33"/>
    </row>
    <row r="234" spans="1:16" s="42" customFormat="1" ht="24" outlineLevel="5">
      <c r="A234" s="188" t="s">
        <v>69</v>
      </c>
      <c r="B234" s="23" t="s">
        <v>28</v>
      </c>
      <c r="C234" s="23" t="s">
        <v>160</v>
      </c>
      <c r="D234" s="23" t="s">
        <v>161</v>
      </c>
      <c r="E234" s="24" t="s">
        <v>70</v>
      </c>
      <c r="F234" s="25"/>
      <c r="G234" s="25"/>
      <c r="H234" s="26">
        <v>434022.06</v>
      </c>
      <c r="I234" s="40">
        <v>352300</v>
      </c>
      <c r="J234" s="44">
        <v>196927.49</v>
      </c>
      <c r="K234" s="28">
        <f t="shared" si="5"/>
        <v>155372.51</v>
      </c>
      <c r="L234" s="33"/>
      <c r="M234" s="33"/>
    </row>
    <row r="235" spans="1:16" s="42" customFormat="1" outlineLevel="5">
      <c r="A235" s="188" t="s">
        <v>71</v>
      </c>
      <c r="B235" s="23" t="s">
        <v>28</v>
      </c>
      <c r="C235" s="23" t="s">
        <v>160</v>
      </c>
      <c r="D235" s="23" t="s">
        <v>161</v>
      </c>
      <c r="E235" s="24" t="s">
        <v>72</v>
      </c>
      <c r="F235" s="25"/>
      <c r="G235" s="25"/>
      <c r="H235" s="26">
        <v>43298.33</v>
      </c>
      <c r="I235" s="40">
        <v>32471</v>
      </c>
      <c r="J235" s="44">
        <v>14119.59</v>
      </c>
      <c r="K235" s="28">
        <f t="shared" si="5"/>
        <v>18351.41</v>
      </c>
      <c r="L235" s="33"/>
      <c r="M235" s="33"/>
      <c r="N235" s="78"/>
    </row>
    <row r="236" spans="1:16" s="42" customFormat="1" outlineLevel="5">
      <c r="A236" s="188" t="s">
        <v>73</v>
      </c>
      <c r="B236" s="23" t="s">
        <v>28</v>
      </c>
      <c r="C236" s="23" t="s">
        <v>160</v>
      </c>
      <c r="D236" s="23" t="s">
        <v>161</v>
      </c>
      <c r="E236" s="24" t="s">
        <v>164</v>
      </c>
      <c r="F236" s="25"/>
      <c r="G236" s="25"/>
      <c r="H236" s="26">
        <v>77000</v>
      </c>
      <c r="I236" s="40">
        <v>60000</v>
      </c>
      <c r="J236" s="44">
        <v>60000</v>
      </c>
      <c r="K236" s="28">
        <f t="shared" si="5"/>
        <v>0</v>
      </c>
      <c r="L236" s="33"/>
      <c r="M236" s="33"/>
      <c r="O236" s="78"/>
      <c r="P236" s="78"/>
    </row>
    <row r="237" spans="1:16" s="39" customFormat="1" ht="24" outlineLevel="3">
      <c r="A237" s="45" t="s">
        <v>165</v>
      </c>
      <c r="B237" s="34" t="s">
        <v>28</v>
      </c>
      <c r="C237" s="34" t="s">
        <v>160</v>
      </c>
      <c r="D237" s="34" t="s">
        <v>166</v>
      </c>
      <c r="E237" s="35" t="s">
        <v>29</v>
      </c>
      <c r="F237" s="29"/>
      <c r="G237" s="29"/>
      <c r="H237" s="36">
        <f>SUM(H238:H247)</f>
        <v>218156886</v>
      </c>
      <c r="I237" s="22">
        <f>SUM(I238:I247)</f>
        <v>124890980</v>
      </c>
      <c r="J237" s="37">
        <f>SUM(J238:J247)</f>
        <v>106800767.07000001</v>
      </c>
      <c r="K237" s="37">
        <f>SUM(K238:K247)</f>
        <v>18090212.930000007</v>
      </c>
      <c r="L237" s="38"/>
      <c r="M237" s="33"/>
      <c r="N237" s="42"/>
      <c r="O237" s="42"/>
      <c r="P237" s="42"/>
    </row>
    <row r="238" spans="1:16" s="42" customFormat="1" ht="24" outlineLevel="5">
      <c r="A238" s="188" t="s">
        <v>167</v>
      </c>
      <c r="B238" s="23" t="s">
        <v>28</v>
      </c>
      <c r="C238" s="23" t="s">
        <v>160</v>
      </c>
      <c r="D238" s="23" t="s">
        <v>166</v>
      </c>
      <c r="E238" s="24" t="s">
        <v>168</v>
      </c>
      <c r="F238" s="25"/>
      <c r="G238" s="25"/>
      <c r="H238" s="26">
        <v>153094440</v>
      </c>
      <c r="I238" s="40">
        <v>86247810</v>
      </c>
      <c r="J238" s="44">
        <v>75619115.959999993</v>
      </c>
      <c r="K238" s="28">
        <f t="shared" ref="K238:K271" si="6">I238-J238</f>
        <v>10628694.040000007</v>
      </c>
      <c r="L238" s="33"/>
      <c r="M238" s="33"/>
    </row>
    <row r="239" spans="1:16" s="42" customFormat="1" ht="36" outlineLevel="5">
      <c r="A239" s="188" t="s">
        <v>169</v>
      </c>
      <c r="B239" s="23" t="s">
        <v>28</v>
      </c>
      <c r="C239" s="23" t="s">
        <v>160</v>
      </c>
      <c r="D239" s="23" t="s">
        <v>166</v>
      </c>
      <c r="E239" s="24" t="s">
        <v>170</v>
      </c>
      <c r="F239" s="25"/>
      <c r="G239" s="25"/>
      <c r="H239" s="26">
        <v>1866300</v>
      </c>
      <c r="I239" s="40">
        <v>1244180</v>
      </c>
      <c r="J239" s="44">
        <v>686664.12</v>
      </c>
      <c r="K239" s="28">
        <f t="shared" si="6"/>
        <v>557515.88</v>
      </c>
      <c r="L239" s="33"/>
      <c r="M239" s="33"/>
    </row>
    <row r="240" spans="1:16" s="42" customFormat="1" ht="48" outlineLevel="5">
      <c r="A240" s="188" t="s">
        <v>171</v>
      </c>
      <c r="B240" s="23" t="s">
        <v>28</v>
      </c>
      <c r="C240" s="23" t="s">
        <v>160</v>
      </c>
      <c r="D240" s="23" t="s">
        <v>166</v>
      </c>
      <c r="E240" s="24" t="s">
        <v>172</v>
      </c>
      <c r="F240" s="25"/>
      <c r="G240" s="25"/>
      <c r="H240" s="26">
        <v>46234940</v>
      </c>
      <c r="I240" s="40">
        <v>26047080</v>
      </c>
      <c r="J240" s="44">
        <v>22512330.870000001</v>
      </c>
      <c r="K240" s="28">
        <f t="shared" si="6"/>
        <v>3534749.129999999</v>
      </c>
      <c r="L240" s="33"/>
      <c r="M240" s="33"/>
    </row>
    <row r="241" spans="1:16" s="42" customFormat="1" ht="24" outlineLevel="5">
      <c r="A241" s="188" t="s">
        <v>65</v>
      </c>
      <c r="B241" s="23" t="s">
        <v>28</v>
      </c>
      <c r="C241" s="23" t="s">
        <v>160</v>
      </c>
      <c r="D241" s="23" t="s">
        <v>166</v>
      </c>
      <c r="E241" s="24" t="s">
        <v>66</v>
      </c>
      <c r="F241" s="25"/>
      <c r="G241" s="25"/>
      <c r="H241" s="26">
        <v>5594810</v>
      </c>
      <c r="I241" s="40">
        <v>3729600</v>
      </c>
      <c r="J241" s="44">
        <v>2396456.11</v>
      </c>
      <c r="K241" s="28">
        <f t="shared" si="6"/>
        <v>1333143.8900000001</v>
      </c>
      <c r="L241" s="33"/>
      <c r="M241" s="38"/>
    </row>
    <row r="242" spans="1:16" s="42" customFormat="1" outlineLevel="5">
      <c r="A242" s="188" t="s">
        <v>30</v>
      </c>
      <c r="B242" s="23" t="s">
        <v>28</v>
      </c>
      <c r="C242" s="23" t="s">
        <v>160</v>
      </c>
      <c r="D242" s="23" t="s">
        <v>166</v>
      </c>
      <c r="E242" s="24" t="s">
        <v>31</v>
      </c>
      <c r="F242" s="25"/>
      <c r="G242" s="25"/>
      <c r="H242" s="26">
        <v>8536592.3699999992</v>
      </c>
      <c r="I242" s="40">
        <v>5717430</v>
      </c>
      <c r="J242" s="44">
        <v>3939373.89</v>
      </c>
      <c r="K242" s="28">
        <f t="shared" si="6"/>
        <v>1778056.1099999999</v>
      </c>
      <c r="L242" s="33"/>
      <c r="M242" s="33"/>
    </row>
    <row r="243" spans="1:16" s="42" customFormat="1" outlineLevel="5">
      <c r="A243" s="188" t="s">
        <v>203</v>
      </c>
      <c r="B243" s="23" t="s">
        <v>28</v>
      </c>
      <c r="C243" s="23" t="s">
        <v>160</v>
      </c>
      <c r="D243" s="23" t="s">
        <v>166</v>
      </c>
      <c r="E243" s="24">
        <v>247</v>
      </c>
      <c r="F243" s="25"/>
      <c r="G243" s="25"/>
      <c r="H243" s="26">
        <v>2253397.63</v>
      </c>
      <c r="I243" s="40">
        <v>1463900</v>
      </c>
      <c r="J243" s="44">
        <v>1388584.12</v>
      </c>
      <c r="K243" s="28">
        <f t="shared" si="6"/>
        <v>75315.879999999888</v>
      </c>
      <c r="L243" s="33"/>
      <c r="M243" s="33"/>
    </row>
    <row r="244" spans="1:16" s="42" customFormat="1" ht="36" outlineLevel="5">
      <c r="A244" s="188" t="s">
        <v>163</v>
      </c>
      <c r="B244" s="23" t="s">
        <v>28</v>
      </c>
      <c r="C244" s="23" t="s">
        <v>160</v>
      </c>
      <c r="D244" s="23" t="s">
        <v>166</v>
      </c>
      <c r="E244" s="24">
        <v>831</v>
      </c>
      <c r="F244" s="25"/>
      <c r="G244" s="25"/>
      <c r="H244" s="26">
        <v>40000</v>
      </c>
      <c r="I244" s="40">
        <v>16600</v>
      </c>
      <c r="J244" s="41">
        <v>0</v>
      </c>
      <c r="K244" s="28">
        <f t="shared" si="6"/>
        <v>16600</v>
      </c>
      <c r="L244" s="33"/>
      <c r="M244" s="33"/>
    </row>
    <row r="245" spans="1:16" s="42" customFormat="1" ht="24" outlineLevel="5">
      <c r="A245" s="188" t="s">
        <v>69</v>
      </c>
      <c r="B245" s="23" t="s">
        <v>28</v>
      </c>
      <c r="C245" s="23" t="s">
        <v>160</v>
      </c>
      <c r="D245" s="23" t="s">
        <v>166</v>
      </c>
      <c r="E245" s="24" t="s">
        <v>70</v>
      </c>
      <c r="F245" s="25"/>
      <c r="G245" s="25"/>
      <c r="H245" s="26">
        <v>380000</v>
      </c>
      <c r="I245" s="40">
        <v>280250</v>
      </c>
      <c r="J245" s="41">
        <v>178726</v>
      </c>
      <c r="K245" s="28">
        <f t="shared" si="6"/>
        <v>101524</v>
      </c>
      <c r="L245" s="33"/>
      <c r="M245" s="38"/>
    </row>
    <row r="246" spans="1:16" s="42" customFormat="1" outlineLevel="5">
      <c r="A246" s="188" t="s">
        <v>71</v>
      </c>
      <c r="B246" s="23" t="s">
        <v>28</v>
      </c>
      <c r="C246" s="23" t="s">
        <v>160</v>
      </c>
      <c r="D246" s="23" t="s">
        <v>166</v>
      </c>
      <c r="E246" s="24" t="s">
        <v>72</v>
      </c>
      <c r="F246" s="25"/>
      <c r="G246" s="25"/>
      <c r="H246" s="26">
        <v>28500</v>
      </c>
      <c r="I246" s="40">
        <v>21330</v>
      </c>
      <c r="J246" s="41">
        <v>9516</v>
      </c>
      <c r="K246" s="28">
        <f t="shared" si="6"/>
        <v>11814</v>
      </c>
      <c r="L246" s="33"/>
      <c r="M246" s="33"/>
      <c r="N246" s="78"/>
    </row>
    <row r="247" spans="1:16" s="42" customFormat="1" outlineLevel="5">
      <c r="A247" s="188" t="s">
        <v>73</v>
      </c>
      <c r="B247" s="23" t="s">
        <v>28</v>
      </c>
      <c r="C247" s="23" t="s">
        <v>160</v>
      </c>
      <c r="D247" s="23" t="s">
        <v>166</v>
      </c>
      <c r="E247" s="24">
        <v>853</v>
      </c>
      <c r="F247" s="25"/>
      <c r="G247" s="25"/>
      <c r="H247" s="26">
        <v>127906</v>
      </c>
      <c r="I247" s="40">
        <v>122800</v>
      </c>
      <c r="J247" s="41">
        <v>70000</v>
      </c>
      <c r="K247" s="28">
        <f t="shared" si="6"/>
        <v>52800</v>
      </c>
      <c r="L247" s="33"/>
      <c r="M247" s="38"/>
      <c r="O247" s="78"/>
      <c r="P247" s="78"/>
    </row>
    <row r="248" spans="1:16" s="39" customFormat="1" ht="36" outlineLevel="3">
      <c r="A248" s="45" t="s">
        <v>198</v>
      </c>
      <c r="B248" s="34" t="s">
        <v>28</v>
      </c>
      <c r="C248" s="34" t="s">
        <v>160</v>
      </c>
      <c r="D248" s="34" t="s">
        <v>204</v>
      </c>
      <c r="E248" s="35" t="s">
        <v>29</v>
      </c>
      <c r="F248" s="29"/>
      <c r="G248" s="29"/>
      <c r="H248" s="36">
        <f>SUM(H249:H253)</f>
        <v>941037100</v>
      </c>
      <c r="I248" s="22">
        <f>SUM(I249:I253)</f>
        <v>826330606.74000001</v>
      </c>
      <c r="J248" s="37">
        <f>SUM(J249:J253)</f>
        <v>825500347.44000006</v>
      </c>
      <c r="K248" s="66">
        <f>SUM(K249:K253)</f>
        <v>830259.30000000307</v>
      </c>
      <c r="L248" s="38"/>
      <c r="M248" s="33"/>
      <c r="N248" s="42"/>
      <c r="O248" s="42"/>
      <c r="P248" s="42"/>
    </row>
    <row r="249" spans="1:16" s="42" customFormat="1" outlineLevel="3">
      <c r="A249" s="188" t="s">
        <v>30</v>
      </c>
      <c r="B249" s="23" t="s">
        <v>28</v>
      </c>
      <c r="C249" s="23" t="s">
        <v>160</v>
      </c>
      <c r="D249" s="23" t="s">
        <v>204</v>
      </c>
      <c r="E249" s="24">
        <v>244</v>
      </c>
      <c r="F249" s="25"/>
      <c r="G249" s="25"/>
      <c r="H249" s="150">
        <v>4681800</v>
      </c>
      <c r="I249" s="109">
        <v>3568475</v>
      </c>
      <c r="J249" s="62">
        <v>3243587.4</v>
      </c>
      <c r="K249" s="28">
        <f>I249-J249</f>
        <v>324887.60000000009</v>
      </c>
      <c r="L249" s="33"/>
      <c r="M249" s="33"/>
    </row>
    <row r="250" spans="1:16" s="87" customFormat="1" ht="36" outlineLevel="5">
      <c r="A250" s="190" t="s">
        <v>58</v>
      </c>
      <c r="B250" s="80" t="s">
        <v>28</v>
      </c>
      <c r="C250" s="80" t="s">
        <v>160</v>
      </c>
      <c r="D250" s="80" t="s">
        <v>204</v>
      </c>
      <c r="E250" s="81">
        <v>321</v>
      </c>
      <c r="F250" s="148" t="s">
        <v>220</v>
      </c>
      <c r="G250" s="80" t="s">
        <v>35</v>
      </c>
      <c r="H250" s="82">
        <v>0</v>
      </c>
      <c r="I250" s="83">
        <v>0</v>
      </c>
      <c r="J250" s="119">
        <v>0</v>
      </c>
      <c r="K250" s="85">
        <f>I250-J250</f>
        <v>0</v>
      </c>
      <c r="L250" s="86"/>
      <c r="M250" s="86"/>
      <c r="N250" s="145"/>
    </row>
    <row r="251" spans="1:16" s="87" customFormat="1" ht="36" outlineLevel="5">
      <c r="A251" s="190" t="s">
        <v>58</v>
      </c>
      <c r="B251" s="80" t="s">
        <v>28</v>
      </c>
      <c r="C251" s="80" t="s">
        <v>160</v>
      </c>
      <c r="D251" s="80" t="s">
        <v>204</v>
      </c>
      <c r="E251" s="81">
        <v>321</v>
      </c>
      <c r="F251" s="148" t="s">
        <v>220</v>
      </c>
      <c r="G251" s="80" t="s">
        <v>36</v>
      </c>
      <c r="H251" s="82">
        <v>0</v>
      </c>
      <c r="I251" s="83">
        <v>0</v>
      </c>
      <c r="J251" s="119">
        <v>0</v>
      </c>
      <c r="K251" s="85">
        <f t="shared" si="6"/>
        <v>0</v>
      </c>
      <c r="L251" s="86"/>
      <c r="M251" s="151"/>
      <c r="O251" s="145"/>
      <c r="P251" s="145"/>
    </row>
    <row r="252" spans="1:16" s="42" customFormat="1" ht="36" outlineLevel="5">
      <c r="A252" s="188" t="s">
        <v>58</v>
      </c>
      <c r="B252" s="23" t="s">
        <v>28</v>
      </c>
      <c r="C252" s="23" t="s">
        <v>160</v>
      </c>
      <c r="D252" s="23" t="s">
        <v>204</v>
      </c>
      <c r="E252" s="24">
        <v>321</v>
      </c>
      <c r="F252" s="25" t="s">
        <v>246</v>
      </c>
      <c r="G252" s="23" t="s">
        <v>35</v>
      </c>
      <c r="H252" s="26">
        <v>46817800</v>
      </c>
      <c r="I252" s="26">
        <f>39348632.64+1789474</f>
        <v>41138106.640000001</v>
      </c>
      <c r="J252" s="305">
        <v>41112837.939999998</v>
      </c>
      <c r="K252" s="28">
        <f>I252-J252</f>
        <v>25268.70000000298</v>
      </c>
      <c r="L252" s="152"/>
      <c r="M252" s="33"/>
      <c r="N252" s="78"/>
    </row>
    <row r="253" spans="1:16" s="42" customFormat="1" ht="36" outlineLevel="5">
      <c r="A253" s="188" t="s">
        <v>58</v>
      </c>
      <c r="B253" s="23" t="s">
        <v>28</v>
      </c>
      <c r="C253" s="23" t="s">
        <v>160</v>
      </c>
      <c r="D253" s="23" t="s">
        <v>204</v>
      </c>
      <c r="E253" s="24">
        <v>321</v>
      </c>
      <c r="F253" s="25" t="s">
        <v>246</v>
      </c>
      <c r="G253" s="23" t="s">
        <v>36</v>
      </c>
      <c r="H253" s="26">
        <v>889537500</v>
      </c>
      <c r="I253" s="26">
        <f>747624025.1+34000000</f>
        <v>781624025.10000002</v>
      </c>
      <c r="J253" s="305">
        <v>781143922.10000002</v>
      </c>
      <c r="K253" s="28">
        <f>I253-J253</f>
        <v>480103</v>
      </c>
      <c r="L253" s="90"/>
      <c r="M253" s="153"/>
      <c r="O253" s="78"/>
      <c r="P253" s="78"/>
    </row>
    <row r="254" spans="1:16" s="39" customFormat="1" ht="72" outlineLevel="3">
      <c r="A254" s="45" t="s">
        <v>173</v>
      </c>
      <c r="B254" s="34" t="s">
        <v>28</v>
      </c>
      <c r="C254" s="34" t="s">
        <v>160</v>
      </c>
      <c r="D254" s="34" t="s">
        <v>174</v>
      </c>
      <c r="E254" s="35" t="s">
        <v>29</v>
      </c>
      <c r="F254" s="29"/>
      <c r="G254" s="29"/>
      <c r="H254" s="36">
        <f>SUM(H255)</f>
        <v>23183600</v>
      </c>
      <c r="I254" s="22">
        <f>SUM(I255)</f>
        <v>23183600</v>
      </c>
      <c r="J254" s="37">
        <f>SUM(J255)</f>
        <v>23183600</v>
      </c>
      <c r="K254" s="37">
        <f>SUM(K255)</f>
        <v>0</v>
      </c>
      <c r="L254" s="38"/>
      <c r="M254" s="38"/>
      <c r="N254" s="154"/>
      <c r="O254" s="42"/>
      <c r="P254" s="42"/>
    </row>
    <row r="255" spans="1:16" s="42" customFormat="1" ht="24" outlineLevel="5">
      <c r="A255" s="188" t="s">
        <v>175</v>
      </c>
      <c r="B255" s="23" t="s">
        <v>28</v>
      </c>
      <c r="C255" s="23" t="s">
        <v>160</v>
      </c>
      <c r="D255" s="23" t="s">
        <v>174</v>
      </c>
      <c r="E255" s="24">
        <v>633</v>
      </c>
      <c r="F255" s="25"/>
      <c r="G255" s="25"/>
      <c r="H255" s="26">
        <v>23183600</v>
      </c>
      <c r="I255" s="40">
        <v>23183600</v>
      </c>
      <c r="J255" s="41">
        <v>23183600</v>
      </c>
      <c r="K255" s="28">
        <f t="shared" si="6"/>
        <v>0</v>
      </c>
      <c r="L255" s="33"/>
      <c r="M255" s="33"/>
      <c r="O255" s="78"/>
      <c r="P255" s="78"/>
    </row>
    <row r="256" spans="1:16" s="39" customFormat="1" ht="36" outlineLevel="3">
      <c r="A256" s="45" t="s">
        <v>221</v>
      </c>
      <c r="B256" s="34" t="s">
        <v>28</v>
      </c>
      <c r="C256" s="34" t="s">
        <v>160</v>
      </c>
      <c r="D256" s="34" t="s">
        <v>222</v>
      </c>
      <c r="E256" s="35" t="s">
        <v>29</v>
      </c>
      <c r="F256" s="29"/>
      <c r="G256" s="29"/>
      <c r="H256" s="36">
        <f>SUM(H257)</f>
        <v>1000000</v>
      </c>
      <c r="I256" s="22">
        <f>SUM(I257)</f>
        <v>750000</v>
      </c>
      <c r="J256" s="37">
        <f>SUM(J257)</f>
        <v>750000</v>
      </c>
      <c r="K256" s="37">
        <f>SUM(K257)</f>
        <v>0</v>
      </c>
      <c r="L256" s="38"/>
      <c r="M256" s="33"/>
      <c r="O256" s="42"/>
      <c r="P256" s="42"/>
    </row>
    <row r="257" spans="1:16" s="42" customFormat="1" ht="24" outlineLevel="5">
      <c r="A257" s="188" t="s">
        <v>175</v>
      </c>
      <c r="B257" s="23" t="s">
        <v>28</v>
      </c>
      <c r="C257" s="23" t="s">
        <v>160</v>
      </c>
      <c r="D257" s="23" t="s">
        <v>222</v>
      </c>
      <c r="E257" s="24">
        <v>633</v>
      </c>
      <c r="F257" s="25"/>
      <c r="G257" s="25"/>
      <c r="H257" s="26">
        <v>1000000</v>
      </c>
      <c r="I257" s="40">
        <v>750000</v>
      </c>
      <c r="J257" s="44">
        <v>750000</v>
      </c>
      <c r="K257" s="28">
        <f t="shared" si="6"/>
        <v>0</v>
      </c>
      <c r="L257" s="33"/>
      <c r="M257" s="38"/>
      <c r="O257" s="78"/>
      <c r="P257" s="78"/>
    </row>
    <row r="258" spans="1:16" s="39" customFormat="1" ht="60" outlineLevel="3">
      <c r="A258" s="45" t="s">
        <v>223</v>
      </c>
      <c r="B258" s="34" t="s">
        <v>28</v>
      </c>
      <c r="C258" s="34" t="s">
        <v>160</v>
      </c>
      <c r="D258" s="34" t="s">
        <v>224</v>
      </c>
      <c r="E258" s="35" t="s">
        <v>29</v>
      </c>
      <c r="F258" s="29"/>
      <c r="G258" s="29"/>
      <c r="H258" s="36">
        <f>SUM(H259)</f>
        <v>1000000</v>
      </c>
      <c r="I258" s="22">
        <f>SUM(I259)</f>
        <v>750000</v>
      </c>
      <c r="J258" s="37">
        <f>SUM(J259)</f>
        <v>750000</v>
      </c>
      <c r="K258" s="37">
        <f>SUM(K259)</f>
        <v>0</v>
      </c>
      <c r="L258" s="38"/>
      <c r="M258" s="33"/>
      <c r="O258" s="42"/>
      <c r="P258" s="42"/>
    </row>
    <row r="259" spans="1:16" s="42" customFormat="1" ht="24" outlineLevel="5">
      <c r="A259" s="188" t="s">
        <v>175</v>
      </c>
      <c r="B259" s="23" t="s">
        <v>28</v>
      </c>
      <c r="C259" s="23" t="s">
        <v>160</v>
      </c>
      <c r="D259" s="23" t="s">
        <v>224</v>
      </c>
      <c r="E259" s="24">
        <v>633</v>
      </c>
      <c r="F259" s="25"/>
      <c r="G259" s="25"/>
      <c r="H259" s="26">
        <v>1000000</v>
      </c>
      <c r="I259" s="40">
        <v>750000</v>
      </c>
      <c r="J259" s="44">
        <v>750000</v>
      </c>
      <c r="K259" s="28">
        <f t="shared" si="6"/>
        <v>0</v>
      </c>
      <c r="L259" s="33"/>
      <c r="M259" s="38"/>
      <c r="N259" s="78"/>
      <c r="O259" s="78"/>
      <c r="P259" s="78"/>
    </row>
    <row r="260" spans="1:16" s="39" customFormat="1" ht="48" outlineLevel="3">
      <c r="A260" s="45" t="s">
        <v>176</v>
      </c>
      <c r="B260" s="34" t="s">
        <v>28</v>
      </c>
      <c r="C260" s="34" t="s">
        <v>160</v>
      </c>
      <c r="D260" s="34" t="s">
        <v>177</v>
      </c>
      <c r="E260" s="35" t="s">
        <v>29</v>
      </c>
      <c r="F260" s="29"/>
      <c r="G260" s="29"/>
      <c r="H260" s="36">
        <f>SUM(H261:H263)</f>
        <v>0</v>
      </c>
      <c r="I260" s="22">
        <f>SUM(I261:I263)</f>
        <v>0</v>
      </c>
      <c r="J260" s="37">
        <f>SUM(J261:J263)</f>
        <v>0</v>
      </c>
      <c r="K260" s="66">
        <f>SUM(K261:K263)</f>
        <v>0</v>
      </c>
      <c r="L260" s="38"/>
      <c r="M260" s="38"/>
      <c r="N260" s="42"/>
      <c r="O260" s="78"/>
      <c r="P260" s="78"/>
    </row>
    <row r="261" spans="1:16" s="42" customFormat="1" outlineLevel="5">
      <c r="A261" s="188" t="s">
        <v>30</v>
      </c>
      <c r="B261" s="23" t="s">
        <v>28</v>
      </c>
      <c r="C261" s="23" t="s">
        <v>160</v>
      </c>
      <c r="D261" s="23" t="s">
        <v>177</v>
      </c>
      <c r="E261" s="24" t="s">
        <v>31</v>
      </c>
      <c r="F261" s="25"/>
      <c r="G261" s="25"/>
      <c r="H261" s="26">
        <v>0</v>
      </c>
      <c r="I261" s="40">
        <v>0</v>
      </c>
      <c r="J261" s="41">
        <v>0</v>
      </c>
      <c r="K261" s="28">
        <f t="shared" si="6"/>
        <v>0</v>
      </c>
      <c r="L261" s="33" t="s">
        <v>269</v>
      </c>
      <c r="M261" s="33"/>
      <c r="N261" s="78"/>
    </row>
    <row r="262" spans="1:16" s="42" customFormat="1" outlineLevel="5">
      <c r="A262" s="188" t="s">
        <v>30</v>
      </c>
      <c r="B262" s="23" t="s">
        <v>28</v>
      </c>
      <c r="C262" s="23" t="s">
        <v>160</v>
      </c>
      <c r="D262" s="23" t="s">
        <v>177</v>
      </c>
      <c r="E262" s="24">
        <v>243</v>
      </c>
      <c r="F262" s="25"/>
      <c r="G262" s="25"/>
      <c r="H262" s="26">
        <v>0</v>
      </c>
      <c r="I262" s="40"/>
      <c r="J262" s="41">
        <v>0</v>
      </c>
      <c r="K262" s="28">
        <f t="shared" si="6"/>
        <v>0</v>
      </c>
      <c r="L262" s="33"/>
      <c r="M262" s="33"/>
      <c r="N262" s="78"/>
    </row>
    <row r="263" spans="1:16" s="42" customFormat="1" ht="24" outlineLevel="5">
      <c r="A263" s="188" t="s">
        <v>52</v>
      </c>
      <c r="B263" s="23" t="s">
        <v>28</v>
      </c>
      <c r="C263" s="23" t="s">
        <v>160</v>
      </c>
      <c r="D263" s="23" t="s">
        <v>177</v>
      </c>
      <c r="E263" s="24" t="s">
        <v>53</v>
      </c>
      <c r="F263" s="25"/>
      <c r="G263" s="25"/>
      <c r="H263" s="26">
        <v>0</v>
      </c>
      <c r="I263" s="40">
        <v>0</v>
      </c>
      <c r="J263" s="44">
        <v>0</v>
      </c>
      <c r="K263" s="28">
        <f t="shared" si="6"/>
        <v>0</v>
      </c>
      <c r="L263" s="33"/>
      <c r="M263" s="33"/>
      <c r="O263" s="78"/>
      <c r="P263" s="78"/>
    </row>
    <row r="264" spans="1:16" s="39" customFormat="1" ht="48" outlineLevel="3">
      <c r="A264" s="45" t="s">
        <v>176</v>
      </c>
      <c r="B264" s="34" t="s">
        <v>28</v>
      </c>
      <c r="C264" s="34" t="s">
        <v>160</v>
      </c>
      <c r="D264" s="34" t="s">
        <v>177</v>
      </c>
      <c r="E264" s="35" t="s">
        <v>29</v>
      </c>
      <c r="F264" s="29"/>
      <c r="G264" s="29"/>
      <c r="H264" s="36">
        <f>SUM(H265:H267)</f>
        <v>23330800</v>
      </c>
      <c r="I264" s="22">
        <f>SUM(I265:I267)</f>
        <v>22815409</v>
      </c>
      <c r="J264" s="37">
        <f>SUM(J265:J267)</f>
        <v>22309781.800000001</v>
      </c>
      <c r="K264" s="66">
        <f>SUM(K265:K267)</f>
        <v>505627.20000000019</v>
      </c>
      <c r="L264" s="38"/>
      <c r="M264" s="38"/>
      <c r="N264" s="58"/>
    </row>
    <row r="265" spans="1:16" s="42" customFormat="1" outlineLevel="5">
      <c r="A265" s="188" t="s">
        <v>30</v>
      </c>
      <c r="B265" s="23" t="s">
        <v>28</v>
      </c>
      <c r="C265" s="23" t="s">
        <v>160</v>
      </c>
      <c r="D265" s="23" t="s">
        <v>247</v>
      </c>
      <c r="E265" s="24" t="s">
        <v>31</v>
      </c>
      <c r="F265" s="25"/>
      <c r="G265" s="25"/>
      <c r="H265" s="26">
        <v>4701610</v>
      </c>
      <c r="I265" s="40">
        <v>4701610</v>
      </c>
      <c r="J265" s="41">
        <v>4299885.5999999996</v>
      </c>
      <c r="K265" s="28">
        <f>I265-J265</f>
        <v>401724.40000000037</v>
      </c>
      <c r="L265" s="33"/>
      <c r="M265" s="33"/>
      <c r="N265" s="78"/>
    </row>
    <row r="266" spans="1:16" s="42" customFormat="1" outlineLevel="5">
      <c r="A266" s="188" t="s">
        <v>30</v>
      </c>
      <c r="B266" s="23" t="s">
        <v>28</v>
      </c>
      <c r="C266" s="23" t="s">
        <v>160</v>
      </c>
      <c r="D266" s="23" t="s">
        <v>247</v>
      </c>
      <c r="E266" s="24">
        <v>243</v>
      </c>
      <c r="F266" s="25"/>
      <c r="G266" s="25"/>
      <c r="H266" s="26">
        <v>2814990</v>
      </c>
      <c r="I266" s="40">
        <v>2814990</v>
      </c>
      <c r="J266" s="41">
        <v>2736887.2</v>
      </c>
      <c r="K266" s="28">
        <f>I266-J266</f>
        <v>78102.799999999814</v>
      </c>
      <c r="L266" s="33"/>
      <c r="M266" s="33"/>
      <c r="N266" s="78"/>
    </row>
    <row r="267" spans="1:16" s="42" customFormat="1" ht="24" outlineLevel="5">
      <c r="A267" s="188" t="s">
        <v>52</v>
      </c>
      <c r="B267" s="23" t="s">
        <v>28</v>
      </c>
      <c r="C267" s="23" t="s">
        <v>160</v>
      </c>
      <c r="D267" s="23" t="s">
        <v>247</v>
      </c>
      <c r="E267" s="24" t="s">
        <v>53</v>
      </c>
      <c r="F267" s="25"/>
      <c r="G267" s="25"/>
      <c r="H267" s="26">
        <v>15814200</v>
      </c>
      <c r="I267" s="40">
        <v>15298809</v>
      </c>
      <c r="J267" s="41">
        <v>15273009</v>
      </c>
      <c r="K267" s="28">
        <f>I267-J267</f>
        <v>25800</v>
      </c>
      <c r="L267" s="33"/>
      <c r="M267" s="33"/>
      <c r="O267" s="78"/>
      <c r="P267" s="78"/>
    </row>
    <row r="268" spans="1:16" s="39" customFormat="1" ht="24" outlineLevel="3">
      <c r="A268" s="45" t="s">
        <v>248</v>
      </c>
      <c r="B268" s="34" t="s">
        <v>28</v>
      </c>
      <c r="C268" s="34" t="s">
        <v>160</v>
      </c>
      <c r="D268" s="34">
        <v>3020085140</v>
      </c>
      <c r="E268" s="35" t="s">
        <v>29</v>
      </c>
      <c r="F268" s="29"/>
      <c r="G268" s="29"/>
      <c r="H268" s="36">
        <f>SUM(H269)</f>
        <v>6379400</v>
      </c>
      <c r="I268" s="22">
        <f>SUM(I269)</f>
        <v>6335100</v>
      </c>
      <c r="J268" s="37">
        <f>SUM(J269)</f>
        <v>5271900</v>
      </c>
      <c r="K268" s="66">
        <f>SUM(K269)</f>
        <v>1063200</v>
      </c>
      <c r="L268" s="38"/>
      <c r="M268" s="38"/>
      <c r="N268" s="155"/>
      <c r="O268" s="42"/>
      <c r="P268" s="42"/>
    </row>
    <row r="269" spans="1:16" s="42" customFormat="1" outlineLevel="5">
      <c r="A269" s="188" t="s">
        <v>30</v>
      </c>
      <c r="B269" s="23" t="s">
        <v>28</v>
      </c>
      <c r="C269" s="23" t="s">
        <v>160</v>
      </c>
      <c r="D269" s="23">
        <v>3020085140</v>
      </c>
      <c r="E269" s="24">
        <v>612</v>
      </c>
      <c r="F269" s="25"/>
      <c r="G269" s="25"/>
      <c r="H269" s="26">
        <v>6379400</v>
      </c>
      <c r="I269" s="40">
        <v>6335100</v>
      </c>
      <c r="J269" s="41">
        <v>5271900</v>
      </c>
      <c r="K269" s="28">
        <f>I269-J269</f>
        <v>1063200</v>
      </c>
      <c r="L269" s="33"/>
      <c r="M269" s="33"/>
      <c r="N269" s="78"/>
      <c r="O269" s="78"/>
      <c r="P269" s="78"/>
    </row>
    <row r="270" spans="1:16" s="39" customFormat="1" ht="36" outlineLevel="3">
      <c r="A270" s="45" t="s">
        <v>225</v>
      </c>
      <c r="B270" s="34" t="s">
        <v>28</v>
      </c>
      <c r="C270" s="34" t="s">
        <v>160</v>
      </c>
      <c r="D270" s="34">
        <v>9990020680</v>
      </c>
      <c r="E270" s="35" t="s">
        <v>29</v>
      </c>
      <c r="F270" s="29"/>
      <c r="G270" s="29"/>
      <c r="H270" s="36">
        <f>SUM(H271)</f>
        <v>100000000</v>
      </c>
      <c r="I270" s="22">
        <f>SUM(I271)</f>
        <v>100000000</v>
      </c>
      <c r="J270" s="37">
        <f>SUM(J271)</f>
        <v>100000000</v>
      </c>
      <c r="K270" s="37">
        <f>SUM(K271)</f>
        <v>0</v>
      </c>
      <c r="L270" s="38"/>
      <c r="M270" s="90"/>
      <c r="O270" s="42"/>
      <c r="P270" s="42"/>
    </row>
    <row r="271" spans="1:16" s="42" customFormat="1" ht="24" outlineLevel="5">
      <c r="A271" s="188" t="s">
        <v>175</v>
      </c>
      <c r="B271" s="23" t="s">
        <v>28</v>
      </c>
      <c r="C271" s="23" t="s">
        <v>160</v>
      </c>
      <c r="D271" s="23">
        <v>9990020680</v>
      </c>
      <c r="E271" s="24">
        <v>633</v>
      </c>
      <c r="F271" s="25"/>
      <c r="G271" s="25"/>
      <c r="H271" s="26">
        <v>100000000</v>
      </c>
      <c r="I271" s="40">
        <v>100000000</v>
      </c>
      <c r="J271" s="41">
        <v>100000000</v>
      </c>
      <c r="K271" s="28">
        <f t="shared" si="6"/>
        <v>0</v>
      </c>
      <c r="L271" s="156"/>
      <c r="M271" s="156"/>
      <c r="N271" s="78"/>
    </row>
    <row r="272" spans="1:16" s="160" customFormat="1" ht="24" outlineLevel="5">
      <c r="A272" s="45" t="s">
        <v>178</v>
      </c>
      <c r="B272" s="34" t="s">
        <v>28</v>
      </c>
      <c r="C272" s="34" t="s">
        <v>160</v>
      </c>
      <c r="D272" s="34">
        <v>9990081810</v>
      </c>
      <c r="E272" s="35">
        <v>244</v>
      </c>
      <c r="F272" s="29"/>
      <c r="G272" s="29"/>
      <c r="H272" s="36">
        <v>290000</v>
      </c>
      <c r="I272" s="31">
        <v>48400</v>
      </c>
      <c r="J272" s="37">
        <v>0</v>
      </c>
      <c r="K272" s="66">
        <f>I272-J272</f>
        <v>48400</v>
      </c>
      <c r="L272" s="157"/>
      <c r="M272" s="158"/>
      <c r="N272" s="159"/>
    </row>
    <row r="273" spans="1:14" s="160" customFormat="1" ht="24" outlineLevel="5">
      <c r="A273" s="193" t="s">
        <v>228</v>
      </c>
      <c r="B273" s="161">
        <v>148</v>
      </c>
      <c r="C273" s="161">
        <v>1006</v>
      </c>
      <c r="D273" s="161">
        <v>9990099970</v>
      </c>
      <c r="E273" s="35" t="s">
        <v>29</v>
      </c>
      <c r="F273" s="162"/>
      <c r="G273" s="162"/>
      <c r="H273" s="49">
        <f>SUM(H274:H275)</f>
        <v>6894</v>
      </c>
      <c r="I273" s="49">
        <f>SUM(I274:I275)</f>
        <v>6894</v>
      </c>
      <c r="J273" s="306">
        <f>SUM(J274:J275)</f>
        <v>6894</v>
      </c>
      <c r="K273" s="66">
        <f>K274+K275</f>
        <v>0</v>
      </c>
      <c r="L273" s="157"/>
      <c r="M273" s="158"/>
      <c r="N273" s="159"/>
    </row>
    <row r="274" spans="1:14" s="160" customFormat="1" ht="36" outlineLevel="5">
      <c r="A274" s="307" t="s">
        <v>58</v>
      </c>
      <c r="B274" s="163">
        <v>148</v>
      </c>
      <c r="C274" s="163">
        <v>1006</v>
      </c>
      <c r="D274" s="163">
        <v>9990099970</v>
      </c>
      <c r="E274" s="164">
        <v>321</v>
      </c>
      <c r="F274" s="165"/>
      <c r="G274" s="165"/>
      <c r="H274" s="61">
        <v>4596</v>
      </c>
      <c r="I274" s="61">
        <v>4596</v>
      </c>
      <c r="J274" s="308">
        <v>4596</v>
      </c>
      <c r="K274" s="280">
        <f>I274-J274</f>
        <v>0</v>
      </c>
      <c r="L274" s="157"/>
      <c r="M274" s="158"/>
      <c r="N274" s="159"/>
    </row>
    <row r="275" spans="1:14" s="160" customFormat="1" ht="36.75" outlineLevel="5" thickBot="1">
      <c r="A275" s="307" t="s">
        <v>163</v>
      </c>
      <c r="B275" s="163">
        <v>148</v>
      </c>
      <c r="C275" s="163">
        <v>1006</v>
      </c>
      <c r="D275" s="163">
        <v>9990099970</v>
      </c>
      <c r="E275" s="164">
        <v>831</v>
      </c>
      <c r="F275" s="165"/>
      <c r="G275" s="165"/>
      <c r="H275" s="61">
        <v>2298</v>
      </c>
      <c r="I275" s="61">
        <v>2298</v>
      </c>
      <c r="J275" s="308">
        <v>2298</v>
      </c>
      <c r="K275" s="280">
        <f>I275-J275</f>
        <v>0</v>
      </c>
      <c r="L275" s="157"/>
      <c r="M275" s="158"/>
      <c r="N275" s="159"/>
    </row>
    <row r="276" spans="1:14" ht="15.75" thickBot="1">
      <c r="A276" s="209" t="s">
        <v>179</v>
      </c>
      <c r="B276" s="210"/>
      <c r="C276" s="210"/>
      <c r="D276" s="210"/>
      <c r="E276" s="211"/>
      <c r="F276" s="212"/>
      <c r="G276" s="212"/>
      <c r="H276" s="256">
        <f>H19+H22+H27+H29+H32+H35+H38+H40+H42+H44+H49+H51+H54+H65+H68+H70+H77+H80+H82+H94+H96+H102+H105+H108+H113+H116+H119+H125+H128+H131+H134+H137+H141+H144+H147+H150+H155+H158+H161+H164+H168+H171+H173+H175+H178+H184+H190+H196+H199+H204+H209+H212+H214+H216+H219+H225+H237+H248+H254+H256+H258+H260+H264+H268+H272+H188+H110+H273+H46+H72+H270+H99+H193+H21+H98</f>
        <v>40206868086.25</v>
      </c>
      <c r="I276" s="256">
        <f>I19+I22+I27+I29+I32+I35+I38+I40+I42+I44+I49+I51+I54+I65+I68+I70+I77+I80+I82+I94+I99+I96+I102+I105+I108+I113+I116+I119+I125+I128+I131+I134+I137+I141+I144+I147+I150+I155+I158+I161+I164+I168+I171+I173+I175+I178+I184+I190+I196+I199+I204+I209+I212+I214+I216+I219+I225+I237+I248+I254+I256+I258+I260+I264+I268+I272+I188+I110+I273+I46+I72+I270+I98+I193+I21</f>
        <v>30033231831.050003</v>
      </c>
      <c r="J276" s="309">
        <f>J19+J21+J22+J27+J29+J32+J35+J38+J40+J42+J44+J46+J49+J51+J54+J65+J68+J70+J72+J77+J80+J82+J94+J96+J98+J99+J102+J105+J108+J110+J113+J116+J119+J125+J128+J131+J134+J137+J141+J144+J147+J150+J155+J158+J161+J164+J168+J171+J173+J175+J178+J184+J188+J189+J190+J193+J196+J199+J202+J204+J209+J212+J214+J216+J219+J225+J237+J248+J254+J256+J258+J260+J264+J268+J270+J272+J273</f>
        <v>29768788928.119995</v>
      </c>
      <c r="K276" s="281">
        <f>K19+K21+K22+K27+K29+K32+K35+K38+K40+K42+K44+K46+K49+K51+K54+K65+K68+K70+K72+K77+K80+K82+K94+K96+K98+K99+K102+K105+K108+K110+K113+K116+K119+K125+K128+K131+K134+K137+K141+K144+K147+K150+K155+K158+K161+K164+K168+K171+K173+K175+K178+K184+K188+K189+K190+K193+K196+K199+K202+K204+K209+K212+K214+K216+K219+K225+K237+K248+K254+K256+K258+K260+K264+K268+K270+K272+K273</f>
        <v>264442902.92999747</v>
      </c>
      <c r="L276" s="257" t="s">
        <v>217</v>
      </c>
      <c r="M276" s="166">
        <f>H79+H115+H118+H127+H130+H133+H143+H157+H160+H170+H172+H174++H187+H191+H198+H201+H206+H207+H208+H211+H213+H221+H223+H101</f>
        <v>30786187219</v>
      </c>
      <c r="N276" s="167"/>
    </row>
    <row r="277" spans="1:14" ht="15.75" thickBot="1">
      <c r="A277" s="201"/>
      <c r="B277" s="202"/>
      <c r="C277" s="202"/>
      <c r="D277" s="202"/>
      <c r="E277" s="203"/>
      <c r="F277" s="204"/>
      <c r="G277" s="204"/>
      <c r="H277" s="205"/>
      <c r="I277" s="206"/>
      <c r="J277" s="207" t="s">
        <v>232</v>
      </c>
      <c r="K277" s="208"/>
      <c r="L277" s="166" t="s">
        <v>180</v>
      </c>
      <c r="M277" s="168">
        <f>H19+H22+H27+H29+H32+H35+H38+H40+H42+H44+H49+H51+H54+H65+H68+H70+H78+H80+H82+H94+H96+H102+H105+H108+H114+H117+H119+H126+H129+H132+H135+H136+H137+H142+H144+H147+H150+H156+H159+H161+H164+H169+H175+H179+H183+H185+H186+H197+H200+H210+H214+H216+H220+H225+H237+H248+H254+H256+H258+H260+H264+H268+H272+H188+H110+H72+H46+H273+H270+H224+H205+H99+H21+H193+H98-H101</f>
        <v>9420680867.25</v>
      </c>
      <c r="N277" s="169"/>
    </row>
    <row r="278" spans="1:14" ht="12.75" thickBot="1">
      <c r="A278" s="170"/>
      <c r="B278" s="171"/>
      <c r="C278" s="171"/>
      <c r="D278" s="171"/>
      <c r="E278" s="330"/>
      <c r="F278" s="330"/>
      <c r="G278" s="330"/>
      <c r="H278" s="330"/>
      <c r="I278" s="330"/>
      <c r="J278" s="331"/>
      <c r="K278" s="282"/>
      <c r="L278" s="166" t="s">
        <v>181</v>
      </c>
      <c r="M278" s="166">
        <f>I276</f>
        <v>30033231831.050003</v>
      </c>
      <c r="N278" s="169"/>
    </row>
    <row r="279" spans="1:14" ht="15.75" thickBot="1">
      <c r="A279" s="317" t="s">
        <v>183</v>
      </c>
      <c r="B279" s="316"/>
      <c r="C279" s="316"/>
      <c r="D279" s="316"/>
      <c r="E279" s="316"/>
      <c r="F279" s="316"/>
      <c r="G279" s="316"/>
      <c r="H279" s="316"/>
      <c r="I279" s="316"/>
      <c r="J279" s="310"/>
      <c r="K279" s="172"/>
      <c r="L279" s="166" t="s">
        <v>182</v>
      </c>
      <c r="M279" s="166">
        <f>J276</f>
        <v>29768788928.119995</v>
      </c>
    </row>
    <row r="280" spans="1:14" ht="15.75" thickBot="1">
      <c r="A280" s="317" t="s">
        <v>184</v>
      </c>
      <c r="B280" s="316"/>
      <c r="C280" s="316"/>
      <c r="D280" s="316"/>
      <c r="E280" s="316"/>
      <c r="F280" s="316"/>
      <c r="G280" s="316"/>
      <c r="H280" s="316"/>
      <c r="I280" s="316"/>
      <c r="J280" s="173"/>
      <c r="K280" s="172"/>
      <c r="L280" s="174" t="s">
        <v>25</v>
      </c>
      <c r="M280" s="175">
        <f>M278-M279</f>
        <v>264442902.93000793</v>
      </c>
    </row>
    <row r="281" spans="1:14" ht="57">
      <c r="A281" s="213" t="s">
        <v>185</v>
      </c>
      <c r="B281" s="214" t="s">
        <v>186</v>
      </c>
      <c r="C281" s="215" t="s">
        <v>187</v>
      </c>
      <c r="D281" s="327" t="s">
        <v>23</v>
      </c>
      <c r="E281" s="328"/>
      <c r="F281" s="329"/>
      <c r="G281" s="214" t="s">
        <v>24</v>
      </c>
      <c r="H281" s="214" t="s">
        <v>188</v>
      </c>
      <c r="I281" s="220"/>
      <c r="J281" s="173"/>
      <c r="K281" s="172"/>
      <c r="L281" s="169"/>
      <c r="M281" s="169"/>
    </row>
    <row r="282" spans="1:14" ht="66.75" customHeight="1">
      <c r="A282" s="217" t="s">
        <v>189</v>
      </c>
      <c r="B282" s="218" t="s">
        <v>190</v>
      </c>
      <c r="C282" s="219"/>
      <c r="D282" s="321">
        <f>I276</f>
        <v>30033231831.050003</v>
      </c>
      <c r="E282" s="322"/>
      <c r="F282" s="323"/>
      <c r="G282" s="258">
        <f>J276</f>
        <v>29768788928.119995</v>
      </c>
      <c r="H282" s="258">
        <f>K276</f>
        <v>264442902.92999747</v>
      </c>
      <c r="I282" s="220"/>
      <c r="J282" s="173"/>
      <c r="L282" s="169"/>
      <c r="M282" s="169"/>
    </row>
    <row r="283" spans="1:14" ht="14.25">
      <c r="A283" s="217" t="s">
        <v>191</v>
      </c>
      <c r="B283" s="218" t="s">
        <v>192</v>
      </c>
      <c r="C283" s="218"/>
      <c r="D283" s="324"/>
      <c r="E283" s="325"/>
      <c r="F283" s="326"/>
      <c r="G283" s="258"/>
      <c r="H283" s="221"/>
      <c r="I283" s="220"/>
      <c r="J283" s="173"/>
      <c r="L283" s="169"/>
      <c r="M283" s="169"/>
    </row>
    <row r="284" spans="1:14" ht="14.25">
      <c r="A284" s="222" t="s">
        <v>193</v>
      </c>
      <c r="B284" s="218" t="s">
        <v>194</v>
      </c>
      <c r="C284" s="218"/>
      <c r="D284" s="337"/>
      <c r="E284" s="325"/>
      <c r="F284" s="326"/>
      <c r="G284" s="221"/>
      <c r="H284" s="221"/>
      <c r="I284" s="220"/>
      <c r="J284" s="173"/>
      <c r="L284" s="169"/>
      <c r="M284" s="169"/>
    </row>
    <row r="285" spans="1:14" ht="14.25">
      <c r="A285" s="217" t="s">
        <v>195</v>
      </c>
      <c r="B285" s="218" t="s">
        <v>196</v>
      </c>
      <c r="C285" s="218"/>
      <c r="D285" s="324"/>
      <c r="E285" s="325"/>
      <c r="F285" s="326"/>
      <c r="G285" s="221"/>
      <c r="H285" s="221"/>
      <c r="I285" s="220"/>
      <c r="J285" s="173"/>
      <c r="M285" s="177"/>
    </row>
    <row r="286" spans="1:14" ht="14.25">
      <c r="A286" s="223"/>
      <c r="B286" s="224"/>
      <c r="C286" s="224"/>
      <c r="D286" s="224"/>
      <c r="E286" s="225"/>
      <c r="F286" s="216"/>
      <c r="G286" s="220"/>
      <c r="H286" s="226"/>
      <c r="I286" s="220"/>
      <c r="J286" s="173"/>
      <c r="M286" s="177"/>
    </row>
    <row r="287" spans="1:14" ht="14.25">
      <c r="A287" s="227"/>
      <c r="B287" s="224"/>
      <c r="C287" s="224"/>
      <c r="D287" s="224"/>
      <c r="E287" s="225"/>
      <c r="F287" s="216"/>
      <c r="G287" s="216"/>
      <c r="H287" s="226"/>
      <c r="I287" s="220"/>
      <c r="J287" s="173"/>
      <c r="M287" s="177"/>
    </row>
    <row r="288" spans="1:14" ht="14.25">
      <c r="A288" s="227"/>
      <c r="B288" s="224"/>
      <c r="C288" s="224"/>
      <c r="D288" s="224"/>
      <c r="E288" s="225"/>
      <c r="F288" s="216"/>
      <c r="G288" s="216"/>
      <c r="H288" s="226"/>
      <c r="I288" s="220"/>
      <c r="J288" s="7"/>
      <c r="M288" s="169"/>
    </row>
    <row r="289" spans="1:13" ht="14.25">
      <c r="A289" s="227"/>
      <c r="B289" s="224"/>
      <c r="C289" s="224"/>
      <c r="D289" s="224"/>
      <c r="E289" s="225"/>
      <c r="F289" s="216"/>
      <c r="G289" s="216"/>
      <c r="H289" s="226"/>
      <c r="I289" s="220"/>
      <c r="J289" s="7"/>
    </row>
    <row r="290" spans="1:13" ht="14.25">
      <c r="A290" s="227"/>
      <c r="B290" s="224"/>
      <c r="C290" s="224"/>
      <c r="D290" s="224"/>
      <c r="E290" s="225"/>
      <c r="F290" s="216"/>
      <c r="G290" s="216"/>
      <c r="H290" s="226"/>
      <c r="I290" s="220"/>
      <c r="J290" s="7"/>
      <c r="M290" s="169"/>
    </row>
    <row r="291" spans="1:13" ht="15">
      <c r="A291" s="334" t="s">
        <v>254</v>
      </c>
      <c r="B291" s="335"/>
      <c r="C291" s="335"/>
      <c r="D291" s="228"/>
      <c r="E291" s="229"/>
      <c r="F291" s="230"/>
      <c r="G291" s="216"/>
      <c r="H291" s="261" t="s">
        <v>255</v>
      </c>
      <c r="I291" s="220"/>
      <c r="J291" s="7"/>
    </row>
    <row r="292" spans="1:13" ht="15">
      <c r="A292" s="259"/>
      <c r="B292" s="260"/>
      <c r="C292" s="260"/>
      <c r="D292" s="228"/>
      <c r="E292" s="229"/>
      <c r="F292" s="230"/>
      <c r="G292" s="261"/>
      <c r="H292" s="261"/>
      <c r="I292" s="216"/>
      <c r="J292" s="7"/>
      <c r="L292" s="169"/>
    </row>
    <row r="293" spans="1:13" ht="15">
      <c r="A293" s="259"/>
      <c r="B293" s="260"/>
      <c r="C293" s="260"/>
      <c r="D293" s="228"/>
      <c r="E293" s="229"/>
      <c r="F293" s="230"/>
      <c r="G293" s="261"/>
      <c r="H293" s="261"/>
      <c r="I293" s="216"/>
      <c r="J293" s="7"/>
    </row>
    <row r="294" spans="1:13" ht="15">
      <c r="A294" s="231"/>
      <c r="B294" s="232"/>
      <c r="C294" s="233"/>
      <c r="D294" s="232"/>
      <c r="E294" s="229"/>
      <c r="F294" s="230"/>
      <c r="G294" s="230"/>
      <c r="H294" s="230"/>
      <c r="I294" s="216"/>
      <c r="J294" s="7"/>
    </row>
    <row r="295" spans="1:13" ht="15">
      <c r="A295" s="334" t="s">
        <v>230</v>
      </c>
      <c r="B295" s="335"/>
      <c r="C295" s="335"/>
      <c r="D295" s="228"/>
      <c r="E295" s="229"/>
      <c r="F295" s="230"/>
      <c r="G295" s="336" t="s">
        <v>231</v>
      </c>
      <c r="H295" s="336"/>
      <c r="I295" s="216"/>
      <c r="J295" s="7"/>
    </row>
    <row r="296" spans="1:13">
      <c r="A296" s="187"/>
      <c r="B296" s="9"/>
      <c r="C296" s="9"/>
      <c r="D296" s="9"/>
      <c r="E296" s="10"/>
      <c r="F296" s="11"/>
      <c r="G296" s="11"/>
      <c r="H296" s="12"/>
      <c r="I296" s="11"/>
      <c r="J296" s="7"/>
    </row>
    <row r="297" spans="1:13" ht="12.75" thickBot="1">
      <c r="A297" s="194"/>
      <c r="B297" s="178"/>
      <c r="C297" s="178"/>
      <c r="D297" s="178"/>
      <c r="E297" s="179"/>
      <c r="F297" s="180"/>
      <c r="G297" s="180"/>
      <c r="H297" s="181"/>
      <c r="I297" s="180"/>
      <c r="J297" s="182"/>
    </row>
    <row r="300" spans="1:13">
      <c r="H300" s="184"/>
    </row>
    <row r="309" spans="1:1">
      <c r="A309" s="196"/>
    </row>
  </sheetData>
  <mergeCells count="20">
    <mergeCell ref="A295:C295"/>
    <mergeCell ref="G295:H295"/>
    <mergeCell ref="D284:F284"/>
    <mergeCell ref="D285:F285"/>
    <mergeCell ref="A291:C291"/>
    <mergeCell ref="A11:F11"/>
    <mergeCell ref="D282:F282"/>
    <mergeCell ref="D283:F283"/>
    <mergeCell ref="A279:I279"/>
    <mergeCell ref="A280:I280"/>
    <mergeCell ref="D281:F281"/>
    <mergeCell ref="E278:J278"/>
    <mergeCell ref="A73:A74"/>
    <mergeCell ref="A75:A76"/>
    <mergeCell ref="D9:G9"/>
    <mergeCell ref="D7:G7"/>
    <mergeCell ref="A2:J2"/>
    <mergeCell ref="A3:J3"/>
    <mergeCell ref="A4:J4"/>
    <mergeCell ref="A10:F10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7" manualBreakCount="7">
    <brk id="43" max="9" man="1"/>
    <brk id="76" max="9" man="1"/>
    <brk id="107" max="9" man="1"/>
    <brk id="146" max="9" man="1"/>
    <brk id="177" max="9" man="1"/>
    <brk id="213" max="9" man="1"/>
    <brk id="2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</vt:lpstr>
      <vt:lpstr>'1ММ '!Заголовки_для_печати</vt:lpstr>
      <vt:lpstr>'1ММ '!Область_печати</vt:lpstr>
    </vt:vector>
  </TitlesOfParts>
  <Company>Минтруд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fmagomedova</cp:lastModifiedBy>
  <cp:lastPrinted>2022-09-09T12:51:44Z</cp:lastPrinted>
  <dcterms:created xsi:type="dcterms:W3CDTF">2020-02-07T09:07:07Z</dcterms:created>
  <dcterms:modified xsi:type="dcterms:W3CDTF">2022-09-12T13:54:31Z</dcterms:modified>
</cp:coreProperties>
</file>